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okje\Desktop\현종심\"/>
    </mc:Choice>
  </mc:AlternateContent>
  <bookViews>
    <workbookView xWindow="0" yWindow="0" windowWidth="19200" windowHeight="11445"/>
  </bookViews>
  <sheets>
    <sheet name="원가계산서" sheetId="1" r:id="rId1"/>
    <sheet name="산출내역서" sheetId="2" r:id="rId2"/>
    <sheet name="세부 산출근거" sheetId="3" r:id="rId3"/>
  </sheets>
  <definedNames>
    <definedName name="_xlnm._FilterDatabase" localSheetId="2" hidden="1">'세부 산출근거'!$B$16:$H$19</definedName>
    <definedName name="_xlnm.Print_Area" localSheetId="1">산출내역서!$A$1:$L$36</definedName>
    <definedName name="_xlnm.Print_Area" localSheetId="2">'세부 산출근거'!$A$1:$H$46</definedName>
    <definedName name="_xlnm.Print_Area" localSheetId="0">원가계산서!$A$1:$E$18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E13" i="3"/>
  <c r="E11" i="3"/>
  <c r="E10" i="3"/>
  <c r="L6" i="2"/>
  <c r="L7" i="2"/>
  <c r="L8" i="2"/>
  <c r="L9" i="2"/>
  <c r="H14" i="3" l="1"/>
  <c r="H11" i="3"/>
  <c r="H12" i="3"/>
  <c r="H13" i="3"/>
  <c r="H10" i="3"/>
  <c r="H9" i="3"/>
  <c r="F29" i="3" l="1"/>
  <c r="F35" i="3"/>
  <c r="F36" i="3"/>
  <c r="F37" i="3"/>
  <c r="F38" i="3"/>
  <c r="F34" i="3"/>
  <c r="I38" i="3"/>
  <c r="H33" i="3" l="1"/>
  <c r="I15" i="2" s="1"/>
  <c r="D10" i="1" s="1"/>
  <c r="F25" i="3"/>
  <c r="H23" i="3" s="1"/>
  <c r="I14" i="2" s="1"/>
  <c r="D9" i="1" s="1"/>
  <c r="K19" i="3" l="1"/>
  <c r="H42" i="3" l="1"/>
  <c r="I16" i="2" s="1"/>
  <c r="D11" i="1" s="1"/>
  <c r="K6" i="3"/>
  <c r="K5" i="3"/>
  <c r="K4" i="3"/>
  <c r="K3" i="3"/>
  <c r="D8" i="2"/>
  <c r="I8" i="2" s="1"/>
  <c r="D6" i="2"/>
  <c r="I6" i="2" s="1"/>
  <c r="D7" i="2"/>
  <c r="I7" i="2" s="1"/>
  <c r="D5" i="2"/>
  <c r="I5" i="2" s="1"/>
  <c r="D4" i="1" l="1"/>
  <c r="D5" i="1"/>
  <c r="D6" i="1"/>
  <c r="H8" i="3"/>
  <c r="I9" i="2"/>
  <c r="C30" i="2" s="1"/>
  <c r="I8" i="3" l="1"/>
  <c r="I13" i="2"/>
  <c r="D7" i="1"/>
  <c r="C29" i="2"/>
  <c r="C22" i="2"/>
  <c r="D8" i="1" l="1"/>
  <c r="D12" i="1" s="1"/>
  <c r="D13" i="1" s="1"/>
  <c r="D14" i="1" s="1"/>
  <c r="D15" i="1" s="1"/>
  <c r="D16" i="1" s="1"/>
  <c r="D17" i="1" s="1"/>
  <c r="D18" i="1" s="1"/>
  <c r="I18" i="2"/>
  <c r="E30" i="2" l="1"/>
  <c r="E22" i="2"/>
  <c r="I22" i="2" s="1"/>
  <c r="I24" i="2" s="1"/>
  <c r="H29" i="2" s="1"/>
  <c r="E29" i="2"/>
  <c r="I25" i="2" l="1"/>
  <c r="H30" i="2" s="1"/>
  <c r="G30" i="2"/>
  <c r="G29" i="2"/>
  <c r="I29" i="2" s="1"/>
  <c r="I30" i="2" l="1"/>
  <c r="I33" i="2" s="1"/>
  <c r="I36" i="2" s="1"/>
  <c r="I32" i="2"/>
  <c r="I34" i="2" s="1"/>
  <c r="I35" i="2" l="1"/>
</calcChain>
</file>

<file path=xl/sharedStrings.xml><?xml version="1.0" encoding="utf-8"?>
<sst xmlns="http://schemas.openxmlformats.org/spreadsheetml/2006/main" count="169" uniqueCount="131">
  <si>
    <t>원가계산서</t>
  </si>
  <si>
    <t xml:space="preserve"> </t>
  </si>
  <si>
    <t>순번</t>
  </si>
  <si>
    <t>항           목</t>
  </si>
  <si>
    <t>원가계산(1안)</t>
    <phoneticPr fontId="30" type="noConversion"/>
  </si>
  <si>
    <t>비고</t>
  </si>
  <si>
    <t>1) 책임연구원</t>
  </si>
  <si>
    <t>2) 연구원</t>
  </si>
  <si>
    <t>3) 연구보조원</t>
  </si>
  <si>
    <t xml:space="preserve"> ⓐ 인     건     비    </t>
  </si>
  <si>
    <t>1) 여비</t>
  </si>
  <si>
    <t>ㅇ세부 산출내역서 시트 참조</t>
    <phoneticPr fontId="30" type="noConversion"/>
  </si>
  <si>
    <t>2) 유인물비</t>
  </si>
  <si>
    <t>보고서</t>
  </si>
  <si>
    <t>ㅇ세부 산출내역서 시트 참조</t>
  </si>
  <si>
    <t>3) 전산처리비</t>
  </si>
  <si>
    <t>전산처리비</t>
  </si>
  <si>
    <t>4) 회의비</t>
  </si>
  <si>
    <t>회의비</t>
  </si>
  <si>
    <t xml:space="preserve"> ⓑ 경             비    </t>
  </si>
  <si>
    <t xml:space="preserve"> ⓒ 소            계   </t>
  </si>
  <si>
    <t xml:space="preserve">ⓐ + ⓑ </t>
  </si>
  <si>
    <t xml:space="preserve"> ⓓ 일 반  관 리 비   </t>
  </si>
  <si>
    <t>ⓒ × 6%</t>
    <phoneticPr fontId="30" type="noConversion"/>
  </si>
  <si>
    <t xml:space="preserve"> ⓔ 이             윤   </t>
  </si>
  <si>
    <t>( ⓒ + ⓓ ) × 10 %</t>
    <phoneticPr fontId="30" type="noConversion"/>
  </si>
  <si>
    <t xml:space="preserve"> ⓕ 합             계   </t>
  </si>
  <si>
    <t xml:space="preserve">ⓒ + ⓓ + ⓔ </t>
  </si>
  <si>
    <t xml:space="preserve"> ⓖ 부 가  가 치 세   </t>
  </si>
  <si>
    <t>ⓕ × 10 %</t>
  </si>
  <si>
    <t xml:space="preserve">총             계  </t>
  </si>
  <si>
    <t>소요예산 산정내역</t>
  </si>
  <si>
    <t>사업명 : 23-N-AI발전 기반구축을 위한 지능화 요구능력 조사분석 연구</t>
    <phoneticPr fontId="30" type="noConversion"/>
  </si>
  <si>
    <t>1. 인건비</t>
  </si>
  <si>
    <t>구   분</t>
  </si>
  <si>
    <t>투입인원</t>
  </si>
  <si>
    <r>
      <t>기준단가</t>
    </r>
    <r>
      <rPr>
        <sz val="11"/>
        <color rgb="FF000000"/>
        <rFont val="돋움"/>
        <family val="3"/>
        <charset val="129"/>
      </rPr>
      <t>(원)</t>
    </r>
  </si>
  <si>
    <r>
      <t xml:space="preserve">퇴직급여충당금
</t>
    </r>
    <r>
      <rPr>
        <sz val="8"/>
        <color rgb="FFFF0000"/>
        <rFont val="돋움"/>
        <family val="3"/>
        <charset val="129"/>
      </rPr>
      <t>(필요여부 소요부서 판단)</t>
    </r>
  </si>
  <si>
    <r>
      <t xml:space="preserve">상여금
</t>
    </r>
    <r>
      <rPr>
        <sz val="8"/>
        <color rgb="FFFF0000"/>
        <rFont val="돋움"/>
        <family val="3"/>
        <charset val="129"/>
      </rPr>
      <t>(필요여부 소요부서 판단)</t>
    </r>
  </si>
  <si>
    <t>참여기간</t>
  </si>
  <si>
    <t>참여율 보정</t>
  </si>
  <si>
    <t>금  액</t>
  </si>
  <si>
    <t>책임연구원</t>
  </si>
  <si>
    <t>23년 기준단가(50%)</t>
  </si>
  <si>
    <t>23년 기준단가(100%)</t>
  </si>
  <si>
    <t>연구원</t>
  </si>
  <si>
    <t>연구보조원</t>
  </si>
  <si>
    <t>보조원</t>
  </si>
  <si>
    <t xml:space="preserve"> 계</t>
  </si>
  <si>
    <t>2. 경비</t>
  </si>
  <si>
    <t>비 목</t>
  </si>
  <si>
    <t>내  역</t>
  </si>
  <si>
    <t>수량</t>
  </si>
  <si>
    <r>
      <t>단가</t>
    </r>
    <r>
      <rPr>
        <sz val="11"/>
        <color rgb="FF000000"/>
        <rFont val="돋움"/>
        <family val="3"/>
        <charset val="129"/>
      </rPr>
      <t>(원)</t>
    </r>
  </si>
  <si>
    <t>비 고</t>
  </si>
  <si>
    <t xml:space="preserve"> 여  비</t>
  </si>
  <si>
    <t>국내여비</t>
  </si>
  <si>
    <t>공무원 여비규정</t>
  </si>
  <si>
    <t xml:space="preserve"> 유인물비</t>
  </si>
  <si>
    <t>3. 일반관리비</t>
  </si>
  <si>
    <t>구 분</t>
  </si>
  <si>
    <t>인건비</t>
  </si>
  <si>
    <t>경비</t>
  </si>
  <si>
    <t>요율</t>
  </si>
  <si>
    <t>일반관리비</t>
  </si>
  <si>
    <t>금 액</t>
  </si>
  <si>
    <t>4. 이윤</t>
  </si>
  <si>
    <t>원가검토 1안</t>
    <phoneticPr fontId="30" type="noConversion"/>
  </si>
  <si>
    <t>원가검토 2안</t>
    <phoneticPr fontId="30" type="noConversion"/>
  </si>
  <si>
    <t>5. 총원가</t>
  </si>
  <si>
    <t>이 윤</t>
  </si>
  <si>
    <t>계</t>
  </si>
  <si>
    <t>6. 부가세</t>
  </si>
  <si>
    <t>7. 합계</t>
  </si>
  <si>
    <t>세부 산출근거</t>
  </si>
  <si>
    <t>※ 투입인원 인건비 산출근거</t>
  </si>
  <si>
    <r>
      <t>기준단가</t>
    </r>
    <r>
      <rPr>
        <sz val="9"/>
        <color rgb="FF000000"/>
        <rFont val="돋움"/>
        <family val="3"/>
        <charset val="129"/>
      </rPr>
      <t>(원)</t>
    </r>
  </si>
  <si>
    <t>퇴직급여충당금</t>
  </si>
  <si>
    <t xml:space="preserve">   1. 학술연구용역 3명 : '23년 학술연구용역인건비 기준단가 기준 (기획재정부 계약예규)</t>
  </si>
  <si>
    <t>※ 국내여비 산출근거</t>
  </si>
  <si>
    <t xml:space="preserve">  1. 여비 산출내역 </t>
  </si>
  <si>
    <t>인원</t>
  </si>
  <si>
    <t>일비/식비(1일당)</t>
  </si>
  <si>
    <t>숙박비</t>
  </si>
  <si>
    <t>운임비(출발,도착)</t>
  </si>
  <si>
    <t>횟수</t>
  </si>
  <si>
    <t>당일</t>
  </si>
  <si>
    <t>2박3일</t>
  </si>
  <si>
    <t>1박2일</t>
  </si>
  <si>
    <t>연구(보조)원</t>
  </si>
  <si>
    <t xml:space="preserve">&lt;산출기준 : 공무원여비 규정&gt; </t>
  </si>
  <si>
    <t>철도운임</t>
  </si>
  <si>
    <t>일비(1일당)</t>
  </si>
  <si>
    <t>숙박비(1박당)</t>
  </si>
  <si>
    <t>식비(1일당)</t>
  </si>
  <si>
    <t>제1호</t>
  </si>
  <si>
    <t>실비(특실)
· 용산역-계룡역
   0(KTX)*2  =0(왕복)
· 서울역-창원중앙역
   0(KTX)*2  =0(왕복)
· 서울역-부산역
   0(KTX)*2  =0(왕복)</t>
    <phoneticPr fontId="30" type="noConversion"/>
  </si>
  <si>
    <t>실비</t>
  </si>
  <si>
    <t>운임,숙박
부가세 별도</t>
  </si>
  <si>
    <t>제2호</t>
  </si>
  <si>
    <t>실비(일반실)
· 용산역-계룡역
   0(KTX산천 특실 편도)*2
   =0(왕복)
· 서울역-창원중앙역
  0(KTX산천 일반실 편도)*2
  =0(왕복)
· 서울역-부산역
   0(KTX산천 특실 편도)*2
   =0(왕복)</t>
    <phoneticPr fontId="30" type="noConversion"/>
  </si>
  <si>
    <t>실비(상한액-특별시:100,000, 
광역시:80,000, 기타지역:70,000)</t>
  </si>
  <si>
    <t>※ 유인물비 산출근거</t>
  </si>
  <si>
    <t xml:space="preserve">    가. 복사비 :  1,500매흑백 A4 단면(인터넷조사),부가세 별도</t>
    <phoneticPr fontId="30" type="noConversion"/>
  </si>
  <si>
    <t>유인물비</t>
    <phoneticPr fontId="30" type="noConversion"/>
  </si>
  <si>
    <r>
      <t xml:space="preserve">단가비교
</t>
    </r>
    <r>
      <rPr>
        <sz val="10"/>
        <color rgb="FF000000"/>
        <rFont val="굴림"/>
        <family val="3"/>
        <charset val="129"/>
      </rPr>
      <t>(인터넷)</t>
    </r>
  </si>
  <si>
    <t>단가(최저가)</t>
    <phoneticPr fontId="30" type="noConversion"/>
  </si>
  <si>
    <t>매수</t>
    <phoneticPr fontId="30" type="noConversion"/>
  </si>
  <si>
    <t>계</t>
    <phoneticPr fontId="30" type="noConversion"/>
  </si>
  <si>
    <t xml:space="preserve">    나. 발간비 : 20부, 150페이지 (컬러 A4 양면, 모두카피), 부가세 별도</t>
    <phoneticPr fontId="30" type="noConversion"/>
  </si>
  <si>
    <t>최저가</t>
  </si>
  <si>
    <t xml:space="preserve">※ 전산처리비 </t>
  </si>
  <si>
    <t xml:space="preserve">   가. 전산처리비 : 프린터 토너, 전산소모품(세부내역), 공CD</t>
  </si>
  <si>
    <t>단가</t>
    <phoneticPr fontId="30" type="noConversion"/>
  </si>
  <si>
    <t>수량</t>
    <phoneticPr fontId="30" type="noConversion"/>
  </si>
  <si>
    <t>금 액</t>
    <phoneticPr fontId="30" type="noConversion"/>
  </si>
  <si>
    <t>전산처리비</t>
    <phoneticPr fontId="30" type="noConversion"/>
  </si>
  <si>
    <t>- 프린터 토너</t>
  </si>
  <si>
    <r>
      <t xml:space="preserve">인터넷(조아테크) : 102,727(vat별도)
인터넷(모두팜) : 103,636(vat별도)
</t>
    </r>
    <r>
      <rPr>
        <b/>
        <sz val="10"/>
        <color rgb="FF000000"/>
        <rFont val="굴림"/>
        <family val="3"/>
        <charset val="129"/>
      </rPr>
      <t>-&gt; 최저가 102,727</t>
    </r>
    <phoneticPr fontId="30" type="noConversion"/>
  </si>
  <si>
    <t>- A4용지</t>
    <phoneticPr fontId="30" type="noConversion"/>
  </si>
  <si>
    <r>
      <t xml:space="preserve">물가정보 : 25,909(vat별도)
오송종이 : 20,000(vat별도)
</t>
    </r>
    <r>
      <rPr>
        <b/>
        <sz val="10"/>
        <color rgb="FF000000"/>
        <rFont val="굴림"/>
        <family val="3"/>
        <charset val="129"/>
      </rPr>
      <t>-&gt; 최저가 20,000</t>
    </r>
    <r>
      <rPr>
        <sz val="10"/>
        <color rgb="FF000000"/>
        <rFont val="굴림"/>
        <family val="3"/>
        <charset val="129"/>
      </rPr>
      <t/>
    </r>
    <phoneticPr fontId="30" type="noConversion"/>
  </si>
  <si>
    <t>- 키보드</t>
    <phoneticPr fontId="30" type="noConversion"/>
  </si>
  <si>
    <r>
      <t xml:space="preserve">거래가격 : 14,545(vat별도)
인터넷(HP) : 26,273(vat별도)
</t>
    </r>
    <r>
      <rPr>
        <b/>
        <sz val="10"/>
        <color rgb="FF000000"/>
        <rFont val="굴림"/>
        <family val="3"/>
        <charset val="129"/>
      </rPr>
      <t>-&gt; 최저가 14,545</t>
    </r>
    <phoneticPr fontId="30" type="noConversion"/>
  </si>
  <si>
    <t>- 마우스</t>
    <phoneticPr fontId="30" type="noConversion"/>
  </si>
  <si>
    <r>
      <t xml:space="preserve">거래가격 : 8,181(vat별도)
인터넷(로지텍) : 16,818(vat별도)
</t>
    </r>
    <r>
      <rPr>
        <b/>
        <sz val="10"/>
        <color rgb="FF000000"/>
        <rFont val="굴림"/>
        <family val="3"/>
        <charset val="129"/>
      </rPr>
      <t>-&gt; 최저가 8,181</t>
    </r>
    <phoneticPr fontId="30" type="noConversion"/>
  </si>
  <si>
    <t>- 공CD</t>
  </si>
  <si>
    <r>
      <t xml:space="preserve">인터넷(옥션) : 12,518(vat별도)
인터넷(라온홈) : 11,455(vat별도)
</t>
    </r>
    <r>
      <rPr>
        <b/>
        <sz val="10"/>
        <color rgb="FF000000"/>
        <rFont val="굴림"/>
        <family val="3"/>
        <charset val="129"/>
      </rPr>
      <t>-&gt; 최저가 11,455</t>
    </r>
    <phoneticPr fontId="30" type="noConversion"/>
  </si>
  <si>
    <t xml:space="preserve">   나. 회의비 : 착수/중간/최종보고</t>
  </si>
  <si>
    <t>- 5,000원(회의다과비)*20명*3회</t>
  </si>
  <si>
    <t>인원</t>
    <phoneticPr fontId="30" type="noConversion"/>
  </si>
  <si>
    <t>횟수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</si>
</sst>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#&quot;명&quot;"/>
    <numFmt numFmtId="177" formatCode="#,##0_ "/>
    <numFmt numFmtId="178" formatCode="#,###&quot;개월&quot;"/>
    <numFmt numFmtId="179" formatCode="0.0%"/>
    <numFmt numFmtId="180" formatCode="#,##0_);[Red]\(#,##0\)"/>
    <numFmt numFmtId="181" formatCode="#,###&quot;회&quot;"/>
    <numFmt numFmtId="182" formatCode="#,###&quot;매&quot;"/>
    <numFmt numFmtId="183" formatCode="#,###&quot;원&quot;"/>
  </numFmts>
  <fonts count="35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0000"/>
      <name val="HNC_GO_B_HINT_GS"/>
    </font>
    <font>
      <b/>
      <sz val="11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11"/>
      <color rgb="FFFFFFFF"/>
      <name val="돋움"/>
      <family val="3"/>
      <charset val="129"/>
    </font>
    <font>
      <b/>
      <sz val="11"/>
      <color rgb="FFFF0000"/>
      <name val="돋움"/>
      <family val="3"/>
      <charset val="129"/>
    </font>
    <font>
      <u/>
      <sz val="11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2"/>
      <color rgb="FF0000FF"/>
      <name val="굴림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u/>
      <sz val="24"/>
      <color rgb="FF000000"/>
      <name val="맑은 고딕"/>
      <family val="3"/>
      <charset val="129"/>
    </font>
    <font>
      <b/>
      <sz val="17"/>
      <color rgb="FF000000"/>
      <name val="돋움"/>
      <family val="3"/>
      <charset val="129"/>
    </font>
    <font>
      <b/>
      <sz val="10"/>
      <color rgb="FF44546A"/>
      <name val="굴림"/>
      <family val="3"/>
      <charset val="129"/>
    </font>
    <font>
      <b/>
      <sz val="16"/>
      <color rgb="FF000000"/>
      <name val="굴림"/>
      <family val="3"/>
      <charset val="129"/>
    </font>
    <font>
      <sz val="10"/>
      <color rgb="FF44546A"/>
      <name val="굴림"/>
      <family val="3"/>
      <charset val="129"/>
    </font>
    <font>
      <sz val="8"/>
      <color rgb="FFFF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3"/>
      <color rgb="FF00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D7DD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4546A"/>
      </left>
      <right style="medium">
        <color rgb="FF44546A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9" fillId="0" borderId="0">
      <alignment vertical="center"/>
    </xf>
    <xf numFmtId="0" fontId="2" fillId="0" borderId="0">
      <alignment vertical="center"/>
    </xf>
  </cellStyleXfs>
  <cellXfs count="23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>
      <alignment vertical="center"/>
    </xf>
    <xf numFmtId="0" fontId="3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80" fontId="6" fillId="0" borderId="1" xfId="1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181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horizontal="left" vertical="center"/>
    </xf>
    <xf numFmtId="41" fontId="8" fillId="0" borderId="1" xfId="0" applyNumberFormat="1" applyFont="1" applyBorder="1">
      <alignment vertical="center"/>
    </xf>
    <xf numFmtId="41" fontId="8" fillId="0" borderId="0" xfId="0" applyNumberFormat="1" applyFont="1" applyBorder="1">
      <alignment vertical="center"/>
    </xf>
    <xf numFmtId="41" fontId="9" fillId="0" borderId="0" xfId="0" applyNumberFormat="1" applyFont="1" applyBorder="1">
      <alignment vertical="center"/>
    </xf>
    <xf numFmtId="41" fontId="10" fillId="0" borderId="0" xfId="0" applyNumberFormat="1" applyFont="1" applyBorder="1">
      <alignment vertical="center"/>
    </xf>
    <xf numFmtId="41" fontId="3" fillId="2" borderId="1" xfId="1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>
      <alignment vertical="center"/>
    </xf>
    <xf numFmtId="180" fontId="11" fillId="2" borderId="1" xfId="0" applyNumberFormat="1" applyFont="1" applyFill="1" applyBorder="1" applyAlignment="1">
      <alignment horizontal="center" vertical="center"/>
    </xf>
    <xf numFmtId="180" fontId="8" fillId="2" borderId="1" xfId="0" applyNumberFormat="1" applyFont="1" applyFill="1" applyBorder="1">
      <alignment vertical="center"/>
    </xf>
    <xf numFmtId="0" fontId="6" fillId="0" borderId="0" xfId="0" applyNumberFormat="1" applyFont="1">
      <alignment vertical="center"/>
    </xf>
    <xf numFmtId="0" fontId="5" fillId="0" borderId="0" xfId="0" applyNumberFormat="1" applyFont="1" applyBorder="1" applyAlignment="1">
      <alignment horizontal="left" vertical="center"/>
    </xf>
    <xf numFmtId="41" fontId="12" fillId="0" borderId="0" xfId="0" applyNumberFormat="1" applyFont="1" applyBorder="1">
      <alignment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82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1" fontId="6" fillId="0" borderId="1" xfId="1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>
      <alignment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>
      <alignment vertical="center"/>
    </xf>
    <xf numFmtId="180" fontId="6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>
      <alignment vertical="center"/>
    </xf>
    <xf numFmtId="0" fontId="6" fillId="2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9" fontId="6" fillId="0" borderId="0" xfId="0" applyNumberFormat="1" applyFont="1" applyBorder="1" applyAlignment="1">
      <alignment horizontal="center" vertical="center"/>
    </xf>
    <xf numFmtId="9" fontId="0" fillId="0" borderId="0" xfId="0" applyNumberFormat="1">
      <alignment vertical="center"/>
    </xf>
    <xf numFmtId="41" fontId="29" fillId="0" borderId="0" xfId="1" applyNumberFormat="1">
      <alignment vertical="center"/>
    </xf>
    <xf numFmtId="41" fontId="13" fillId="0" borderId="0" xfId="1" applyNumberFormat="1" applyFont="1">
      <alignment vertical="center"/>
    </xf>
    <xf numFmtId="0" fontId="14" fillId="0" borderId="0" xfId="0" applyNumberFormat="1" applyFont="1">
      <alignment vertical="center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>
      <alignment vertical="center"/>
    </xf>
    <xf numFmtId="0" fontId="15" fillId="0" borderId="0" xfId="0" applyNumberFormat="1" applyFo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/>
    </xf>
    <xf numFmtId="41" fontId="14" fillId="0" borderId="0" xfId="1" applyNumberFormat="1" applyFont="1" applyFill="1" applyBorder="1" applyAlignment="1">
      <alignment vertical="center"/>
    </xf>
    <xf numFmtId="41" fontId="14" fillId="0" borderId="0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center" vertical="center"/>
    </xf>
    <xf numFmtId="41" fontId="14" fillId="0" borderId="6" xfId="0" applyNumberFormat="1" applyFont="1" applyBorder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9" fontId="6" fillId="0" borderId="0" xfId="0" applyNumberFormat="1" applyFont="1" applyBorder="1" applyAlignment="1">
      <alignment vertical="center"/>
    </xf>
    <xf numFmtId="0" fontId="17" fillId="4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>
      <alignment vertical="center"/>
    </xf>
    <xf numFmtId="176" fontId="18" fillId="0" borderId="1" xfId="1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/>
    </xf>
    <xf numFmtId="180" fontId="18" fillId="0" borderId="1" xfId="1" applyNumberFormat="1" applyFont="1" applyBorder="1">
      <alignment vertical="center"/>
    </xf>
    <xf numFmtId="0" fontId="18" fillId="2" borderId="0" xfId="0" applyNumberFormat="1" applyFont="1" applyFill="1">
      <alignment vertical="center"/>
    </xf>
    <xf numFmtId="41" fontId="13" fillId="0" borderId="0" xfId="1" applyNumberFormat="1" applyFont="1" applyAlignment="1">
      <alignment horizontal="center" vertical="center"/>
    </xf>
    <xf numFmtId="179" fontId="6" fillId="5" borderId="1" xfId="0" applyNumberFormat="1" applyFont="1" applyFill="1" applyBorder="1" applyAlignment="1">
      <alignment horizontal="right" vertical="center"/>
    </xf>
    <xf numFmtId="179" fontId="6" fillId="5" borderId="0" xfId="0" applyNumberFormat="1" applyFont="1" applyFill="1" applyBorder="1" applyAlignment="1">
      <alignment horizontal="right" vertical="center"/>
    </xf>
    <xf numFmtId="9" fontId="6" fillId="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 wrapText="1"/>
    </xf>
    <xf numFmtId="183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41" fontId="19" fillId="0" borderId="8" xfId="1" applyNumberFormat="1" applyFont="1" applyFill="1" applyBorder="1">
      <alignment vertical="center"/>
    </xf>
    <xf numFmtId="41" fontId="19" fillId="5" borderId="8" xfId="1" applyNumberFormat="1" applyFont="1" applyFill="1" applyBorder="1">
      <alignment vertical="center"/>
    </xf>
    <xf numFmtId="41" fontId="19" fillId="6" borderId="8" xfId="1" applyNumberFormat="1" applyFont="1" applyFill="1" applyBorder="1">
      <alignment vertical="center"/>
    </xf>
    <xf numFmtId="0" fontId="6" fillId="2" borderId="0" xfId="0" applyNumberFormat="1" applyFont="1" applyFill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1" fontId="3" fillId="2" borderId="1" xfId="1" applyNumberFormat="1" applyFont="1" applyFill="1" applyBorder="1" applyAlignment="1">
      <alignment horizontal="center" vertical="center"/>
    </xf>
    <xf numFmtId="177" fontId="6" fillId="3" borderId="1" xfId="1" applyNumberFormat="1" applyFont="1" applyFill="1" applyBorder="1" applyAlignment="1">
      <alignment horizontal="right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10" fontId="0" fillId="0" borderId="0" xfId="0" applyNumberFormat="1" applyFont="1">
      <alignment vertical="center"/>
    </xf>
    <xf numFmtId="0" fontId="21" fillId="0" borderId="0" xfId="0" applyNumberFormat="1" applyFont="1">
      <alignment vertical="center"/>
    </xf>
    <xf numFmtId="0" fontId="6" fillId="0" borderId="4" xfId="0" applyNumberFormat="1" applyFont="1" applyBorder="1" applyAlignment="1">
      <alignment horizontal="center" vertical="center"/>
    </xf>
    <xf numFmtId="41" fontId="22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justify" vertical="center" wrapText="1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20" fillId="6" borderId="14" xfId="0" applyNumberFormat="1" applyFont="1" applyFill="1" applyBorder="1" applyAlignment="1">
      <alignment horizontal="center" vertical="center"/>
    </xf>
    <xf numFmtId="0" fontId="1" fillId="3" borderId="15" xfId="2" applyNumberFormat="1" applyFont="1" applyFill="1" applyBorder="1" applyAlignment="1">
      <alignment horizontal="left" vertical="center" wrapText="1"/>
    </xf>
    <xf numFmtId="0" fontId="0" fillId="6" borderId="15" xfId="2" applyNumberFormat="1" applyFont="1" applyFill="1" applyBorder="1" applyAlignment="1">
      <alignment horizontal="left" vertical="center"/>
    </xf>
    <xf numFmtId="0" fontId="0" fillId="3" borderId="15" xfId="2" applyNumberFormat="1" applyFont="1" applyFill="1" applyBorder="1" applyAlignment="1">
      <alignment horizontal="left" vertical="center"/>
    </xf>
    <xf numFmtId="0" fontId="1" fillId="6" borderId="16" xfId="2" applyNumberFormat="1" applyFont="1" applyFill="1" applyBorder="1" applyAlignment="1">
      <alignment horizontal="left" vertical="center" wrapText="1"/>
    </xf>
    <xf numFmtId="41" fontId="19" fillId="3" borderId="17" xfId="1" applyNumberFormat="1" applyFont="1" applyFill="1" applyBorder="1">
      <alignment vertical="center"/>
    </xf>
    <xf numFmtId="41" fontId="19" fillId="6" borderId="17" xfId="1" applyNumberFormat="1" applyFont="1" applyFill="1" applyBorder="1">
      <alignment vertical="center"/>
    </xf>
    <xf numFmtId="41" fontId="19" fillId="6" borderId="18" xfId="1" applyNumberFormat="1" applyFont="1" applyFill="1" applyBorder="1">
      <alignment vertical="center"/>
    </xf>
    <xf numFmtId="0" fontId="34" fillId="0" borderId="0" xfId="0" applyNumberFormat="1" applyFont="1" applyAlignment="1">
      <alignment horizontal="left" vertical="center"/>
    </xf>
    <xf numFmtId="0" fontId="20" fillId="6" borderId="19" xfId="0" applyNumberFormat="1" applyFont="1" applyFill="1" applyBorder="1" applyAlignment="1">
      <alignment horizontal="center" vertical="center"/>
    </xf>
    <xf numFmtId="0" fontId="20" fillId="6" borderId="21" xfId="0" applyNumberFormat="1" applyFont="1" applyFill="1" applyBorder="1" applyAlignment="1">
      <alignment horizontal="center" vertical="center"/>
    </xf>
    <xf numFmtId="0" fontId="19" fillId="5" borderId="22" xfId="0" applyNumberFormat="1" applyFont="1" applyFill="1" applyBorder="1" applyAlignment="1">
      <alignment horizontal="center" vertical="center"/>
    </xf>
    <xf numFmtId="0" fontId="19" fillId="5" borderId="23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 wrapText="1"/>
    </xf>
    <xf numFmtId="0" fontId="19" fillId="6" borderId="22" xfId="0" applyNumberFormat="1" applyFont="1" applyFill="1" applyBorder="1" applyAlignment="1">
      <alignment horizontal="center" vertical="center"/>
    </xf>
    <xf numFmtId="0" fontId="0" fillId="6" borderId="23" xfId="2" applyNumberFormat="1" applyFont="1" applyFill="1" applyBorder="1" applyAlignment="1">
      <alignment horizontal="left" vertical="center"/>
    </xf>
    <xf numFmtId="0" fontId="19" fillId="3" borderId="22" xfId="0" applyNumberFormat="1" applyFont="1" applyFill="1" applyBorder="1" applyAlignment="1">
      <alignment horizontal="center" vertical="center"/>
    </xf>
    <xf numFmtId="0" fontId="19" fillId="6" borderId="24" xfId="0" applyNumberFormat="1" applyFont="1" applyFill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left" vertical="center" wrapText="1"/>
    </xf>
    <xf numFmtId="3" fontId="14" fillId="3" borderId="21" xfId="0" applyNumberFormat="1" applyFont="1" applyFill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left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0" fontId="14" fillId="3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vertical="center"/>
    </xf>
    <xf numFmtId="176" fontId="14" fillId="0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41" fontId="14" fillId="0" borderId="7" xfId="1" applyNumberFormat="1" applyFont="1" applyFill="1" applyBorder="1" applyAlignment="1" applyProtection="1">
      <alignment horizontal="right" vertical="center"/>
    </xf>
    <xf numFmtId="41" fontId="14" fillId="3" borderId="7" xfId="1" applyNumberFormat="1" applyFont="1" applyFill="1" applyBorder="1" applyAlignment="1" applyProtection="1">
      <alignment horizontal="center" vertical="center" wrapText="1"/>
    </xf>
    <xf numFmtId="41" fontId="14" fillId="0" borderId="7" xfId="1" applyNumberFormat="1" applyFont="1" applyFill="1" applyBorder="1" applyAlignment="1" applyProtection="1">
      <alignment horizontal="center" vertical="center"/>
    </xf>
    <xf numFmtId="183" fontId="14" fillId="0" borderId="7" xfId="0" applyNumberFormat="1" applyFont="1" applyBorder="1" applyAlignment="1">
      <alignment horizontal="right" vertical="center"/>
    </xf>
    <xf numFmtId="41" fontId="14" fillId="0" borderId="11" xfId="0" applyNumberFormat="1" applyFont="1" applyBorder="1">
      <alignment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3" fontId="14" fillId="0" borderId="7" xfId="0" applyNumberFormat="1" applyFont="1" applyFill="1" applyBorder="1" applyAlignment="1">
      <alignment horizontal="left" vertical="center" wrapText="1"/>
    </xf>
    <xf numFmtId="41" fontId="14" fillId="7" borderId="7" xfId="0" applyNumberFormat="1" applyFont="1" applyFill="1" applyBorder="1" applyAlignment="1">
      <alignment horizontal="right" vertical="center"/>
    </xf>
    <xf numFmtId="0" fontId="14" fillId="0" borderId="7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left" vertical="center"/>
    </xf>
    <xf numFmtId="0" fontId="32" fillId="0" borderId="7" xfId="0" applyNumberFormat="1" applyFont="1" applyFill="1" applyBorder="1" applyAlignment="1">
      <alignment horizontal="center" vertical="center"/>
    </xf>
    <xf numFmtId="183" fontId="14" fillId="0" borderId="7" xfId="0" applyNumberFormat="1" applyFont="1" applyBorder="1" applyAlignment="1">
      <alignment horizontal="center" vertical="center"/>
    </xf>
    <xf numFmtId="182" fontId="14" fillId="0" borderId="7" xfId="0" applyNumberFormat="1" applyFont="1" applyBorder="1" applyAlignment="1">
      <alignment horizontal="center" vertical="center"/>
    </xf>
    <xf numFmtId="183" fontId="14" fillId="0" borderId="7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31" fillId="8" borderId="0" xfId="0" applyNumberFormat="1" applyFont="1" applyFill="1" applyBorder="1" applyAlignment="1">
      <alignment horizontal="right" vertical="center"/>
    </xf>
    <xf numFmtId="41" fontId="33" fillId="8" borderId="0" xfId="0" applyNumberFormat="1" applyFont="1" applyFill="1" applyBorder="1" applyAlignment="1">
      <alignment horizontal="left" vertical="center"/>
    </xf>
    <xf numFmtId="183" fontId="15" fillId="7" borderId="0" xfId="0" applyNumberFormat="1" applyFont="1" applyFill="1" applyAlignment="1">
      <alignment horizontal="center" vertical="center"/>
    </xf>
    <xf numFmtId="41" fontId="33" fillId="8" borderId="7" xfId="0" applyNumberFormat="1" applyFont="1" applyFill="1" applyBorder="1" applyAlignment="1">
      <alignment horizontal="center" vertical="center"/>
    </xf>
    <xf numFmtId="41" fontId="31" fillId="8" borderId="7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41" fontId="22" fillId="0" borderId="27" xfId="1" applyNumberFormat="1" applyFont="1" applyBorder="1">
      <alignment vertical="center"/>
    </xf>
    <xf numFmtId="41" fontId="13" fillId="0" borderId="7" xfId="1" applyNumberFormat="1" applyFont="1" applyBorder="1" applyAlignment="1">
      <alignment horizontal="center" vertical="center"/>
    </xf>
    <xf numFmtId="41" fontId="13" fillId="9" borderId="7" xfId="1" applyNumberFormat="1" applyFont="1" applyFill="1" applyBorder="1">
      <alignment vertical="center"/>
    </xf>
    <xf numFmtId="3" fontId="14" fillId="9" borderId="7" xfId="0" applyNumberFormat="1" applyFont="1" applyFill="1" applyBorder="1" applyAlignment="1">
      <alignment horizontal="center" vertical="center" wrapText="1"/>
    </xf>
    <xf numFmtId="0" fontId="15" fillId="9" borderId="7" xfId="0" applyNumberFormat="1" applyFont="1" applyFill="1" applyBorder="1" applyAlignment="1">
      <alignment horizontal="center" vertical="center"/>
    </xf>
    <xf numFmtId="183" fontId="14" fillId="9" borderId="7" xfId="0" applyNumberFormat="1" applyFont="1" applyFill="1" applyBorder="1" applyAlignment="1">
      <alignment horizontal="right" vertical="center"/>
    </xf>
    <xf numFmtId="41" fontId="14" fillId="9" borderId="7" xfId="1" applyNumberFormat="1" applyFont="1" applyFill="1" applyBorder="1" applyAlignment="1" applyProtection="1">
      <alignment vertical="center"/>
    </xf>
    <xf numFmtId="41" fontId="14" fillId="9" borderId="7" xfId="1" applyNumberFormat="1" applyFont="1" applyFill="1" applyBorder="1" applyAlignment="1" applyProtection="1">
      <alignment horizontal="right" vertical="center"/>
    </xf>
    <xf numFmtId="3" fontId="14" fillId="9" borderId="7" xfId="0" applyNumberFormat="1" applyFont="1" applyFill="1" applyBorder="1" applyAlignment="1">
      <alignment horizontal="right" vertical="center" wrapText="1"/>
    </xf>
    <xf numFmtId="3" fontId="14" fillId="9" borderId="25" xfId="0" applyNumberFormat="1" applyFont="1" applyFill="1" applyBorder="1" applyAlignment="1">
      <alignment horizontal="right" vertical="center" wrapText="1"/>
    </xf>
    <xf numFmtId="41" fontId="14" fillId="9" borderId="7" xfId="0" applyNumberFormat="1" applyFont="1" applyFill="1" applyBorder="1" applyAlignment="1">
      <alignment horizontal="right" vertical="center"/>
    </xf>
    <xf numFmtId="41" fontId="14" fillId="9" borderId="25" xfId="0" applyNumberFormat="1" applyFont="1" applyFill="1" applyBorder="1" applyAlignment="1">
      <alignment horizontal="right" vertical="center"/>
    </xf>
    <xf numFmtId="0" fontId="23" fillId="0" borderId="0" xfId="0" applyNumberFormat="1" applyFont="1" applyAlignment="1">
      <alignment horizontal="center"/>
    </xf>
    <xf numFmtId="0" fontId="20" fillId="6" borderId="20" xfId="0" applyNumberFormat="1" applyFont="1" applyFill="1" applyBorder="1" applyAlignment="1">
      <alignment horizontal="center" vertical="center"/>
    </xf>
    <xf numFmtId="0" fontId="19" fillId="5" borderId="7" xfId="0" applyNumberFormat="1" applyFont="1" applyFill="1" applyBorder="1" applyAlignment="1">
      <alignment horizontal="left" vertical="center"/>
    </xf>
    <xf numFmtId="0" fontId="19" fillId="0" borderId="7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/>
    </xf>
    <xf numFmtId="0" fontId="19" fillId="6" borderId="7" xfId="0" applyNumberFormat="1" applyFont="1" applyFill="1" applyBorder="1" applyAlignment="1">
      <alignment horizontal="left" vertical="distributed"/>
    </xf>
    <xf numFmtId="0" fontId="19" fillId="3" borderId="7" xfId="0" applyNumberFormat="1" applyFont="1" applyFill="1" applyBorder="1" applyAlignment="1">
      <alignment horizontal="left" vertical="distributed"/>
    </xf>
    <xf numFmtId="0" fontId="19" fillId="6" borderId="25" xfId="0" applyNumberFormat="1" applyFont="1" applyFill="1" applyBorder="1" applyAlignment="1">
      <alignment horizontal="left" vertical="center"/>
    </xf>
    <xf numFmtId="0" fontId="19" fillId="5" borderId="7" xfId="0" applyNumberFormat="1" applyFont="1" applyFill="1" applyBorder="1" applyAlignment="1">
      <alignment horizontal="left" vertical="distributed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178" fontId="6" fillId="0" borderId="9" xfId="1" applyNumberFormat="1" applyFont="1" applyFill="1" applyBorder="1" applyAlignment="1" applyProtection="1">
      <alignment horizontal="center" vertical="center"/>
    </xf>
    <xf numFmtId="178" fontId="6" fillId="0" borderId="10" xfId="1" applyNumberFormat="1" applyFont="1" applyFill="1" applyBorder="1" applyAlignment="1" applyProtection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vertical="center"/>
    </xf>
    <xf numFmtId="41" fontId="3" fillId="2" borderId="9" xfId="1" applyNumberFormat="1" applyFont="1" applyFill="1" applyBorder="1" applyAlignment="1">
      <alignment horizontal="center" vertical="center"/>
    </xf>
    <xf numFmtId="41" fontId="3" fillId="2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Border="1" applyAlignment="1">
      <alignment horizontal="center" vertical="center"/>
    </xf>
    <xf numFmtId="41" fontId="6" fillId="0" borderId="10" xfId="1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81" fontId="6" fillId="0" borderId="9" xfId="1" applyNumberFormat="1" applyFont="1" applyBorder="1" applyAlignment="1">
      <alignment horizontal="center" vertical="center"/>
    </xf>
    <xf numFmtId="181" fontId="6" fillId="0" borderId="10" xfId="1" applyNumberFormat="1" applyFont="1" applyBorder="1" applyAlignment="1">
      <alignment horizontal="center" vertical="center"/>
    </xf>
    <xf numFmtId="182" fontId="6" fillId="0" borderId="9" xfId="0" applyNumberFormat="1" applyFont="1" applyFill="1" applyBorder="1" applyAlignment="1" applyProtection="1">
      <alignment horizontal="center" vertical="center"/>
    </xf>
    <xf numFmtId="182" fontId="6" fillId="0" borderId="10" xfId="0" applyNumberFormat="1" applyFont="1" applyFill="1" applyBorder="1" applyAlignment="1" applyProtection="1">
      <alignment horizontal="center" vertical="center"/>
    </xf>
    <xf numFmtId="41" fontId="6" fillId="0" borderId="9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41" fontId="3" fillId="2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" borderId="0" xfId="0" applyNumberFormat="1" applyFont="1" applyFill="1" applyBorder="1" applyAlignment="1">
      <alignment vertical="center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 wrapText="1"/>
    </xf>
    <xf numFmtId="0" fontId="14" fillId="3" borderId="19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 wrapText="1"/>
    </xf>
    <xf numFmtId="0" fontId="25" fillId="6" borderId="0" xfId="0" applyNumberFormat="1" applyFont="1" applyFill="1" applyBorder="1" applyAlignment="1">
      <alignment horizontal="left" vertical="center"/>
    </xf>
    <xf numFmtId="0" fontId="25" fillId="6" borderId="0" xfId="0" applyNumberFormat="1" applyFont="1" applyFill="1" applyAlignment="1">
      <alignment vertical="center"/>
    </xf>
    <xf numFmtId="0" fontId="14" fillId="3" borderId="0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Alignment="1">
      <alignment horizontal="left" vertical="center"/>
    </xf>
    <xf numFmtId="0" fontId="14" fillId="0" borderId="0" xfId="0" applyNumberFormat="1" applyFont="1" applyBorder="1" applyAlignment="1">
      <alignment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NumberFormat="1" applyFont="1" applyFill="1" applyBorder="1" applyAlignment="1" applyProtection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6.5"/>
  <cols>
    <col min="1" max="1" width="7.125" style="95" customWidth="1"/>
    <col min="2" max="2" width="25.75" style="95" customWidth="1"/>
    <col min="3" max="3" width="15.125" style="95" customWidth="1"/>
    <col min="4" max="4" width="15.75" style="95" customWidth="1"/>
    <col min="5" max="5" width="68" style="95" customWidth="1"/>
    <col min="6" max="6" width="5.125" style="2" bestFit="1" customWidth="1"/>
  </cols>
  <sheetData>
    <row r="1" spans="1:7" ht="55.5" customHeight="1">
      <c r="A1" s="176" t="s">
        <v>0</v>
      </c>
      <c r="B1" s="176"/>
      <c r="C1" s="176"/>
      <c r="D1" s="176"/>
      <c r="E1" s="176"/>
    </row>
    <row r="2" spans="1:7" ht="35.25" customHeight="1" thickBot="1">
      <c r="A2" s="95" t="s">
        <v>1</v>
      </c>
    </row>
    <row r="3" spans="1:7" s="97" customFormat="1" ht="24.95" customHeight="1">
      <c r="A3" s="112" t="s">
        <v>2</v>
      </c>
      <c r="B3" s="177" t="s">
        <v>3</v>
      </c>
      <c r="C3" s="177"/>
      <c r="D3" s="103" t="s">
        <v>4</v>
      </c>
      <c r="E3" s="113" t="s">
        <v>5</v>
      </c>
    </row>
    <row r="4" spans="1:7" ht="24.95" customHeight="1">
      <c r="A4" s="187"/>
      <c r="B4" s="179" t="s">
        <v>6</v>
      </c>
      <c r="C4" s="179"/>
      <c r="D4" s="86">
        <f>산출내역서!I5</f>
        <v>0</v>
      </c>
      <c r="E4" s="180"/>
    </row>
    <row r="5" spans="1:7" ht="24.95" customHeight="1">
      <c r="A5" s="187"/>
      <c r="B5" s="179" t="s">
        <v>7</v>
      </c>
      <c r="C5" s="179"/>
      <c r="D5" s="86">
        <f>산출내역서!I6</f>
        <v>0</v>
      </c>
      <c r="E5" s="181"/>
    </row>
    <row r="6" spans="1:7" ht="24.95" customHeight="1">
      <c r="A6" s="187"/>
      <c r="B6" s="179" t="s">
        <v>8</v>
      </c>
      <c r="C6" s="179"/>
      <c r="D6" s="86">
        <f>산출내역서!I7</f>
        <v>0</v>
      </c>
      <c r="E6" s="181"/>
    </row>
    <row r="7" spans="1:7" ht="24.95" customHeight="1">
      <c r="A7" s="114">
        <v>1</v>
      </c>
      <c r="B7" s="178" t="s">
        <v>9</v>
      </c>
      <c r="C7" s="178"/>
      <c r="D7" s="87">
        <f>SUM(D4:D6)</f>
        <v>0</v>
      </c>
      <c r="E7" s="115"/>
    </row>
    <row r="8" spans="1:7" ht="24.95" customHeight="1">
      <c r="A8" s="186"/>
      <c r="B8" s="179" t="s">
        <v>10</v>
      </c>
      <c r="C8" s="179"/>
      <c r="D8" s="86">
        <f>산출내역서!I13</f>
        <v>0</v>
      </c>
      <c r="E8" s="116" t="s">
        <v>11</v>
      </c>
    </row>
    <row r="9" spans="1:7" ht="24.95" customHeight="1">
      <c r="A9" s="186"/>
      <c r="B9" s="155" t="s">
        <v>12</v>
      </c>
      <c r="C9" s="155" t="s">
        <v>13</v>
      </c>
      <c r="D9" s="86">
        <f>산출내역서!I14</f>
        <v>0</v>
      </c>
      <c r="E9" s="156" t="s">
        <v>14</v>
      </c>
      <c r="G9" s="82"/>
    </row>
    <row r="10" spans="1:7" ht="24.95" customHeight="1">
      <c r="A10" s="186"/>
      <c r="B10" s="155" t="s">
        <v>15</v>
      </c>
      <c r="C10" s="155" t="s">
        <v>16</v>
      </c>
      <c r="D10" s="86">
        <f>산출내역서!I15</f>
        <v>0</v>
      </c>
      <c r="E10" s="156" t="s">
        <v>14</v>
      </c>
    </row>
    <row r="11" spans="1:7" ht="24.95" customHeight="1">
      <c r="A11" s="186"/>
      <c r="B11" s="155" t="s">
        <v>17</v>
      </c>
      <c r="C11" s="155" t="s">
        <v>18</v>
      </c>
      <c r="D11" s="86">
        <f>산출내역서!I16</f>
        <v>0</v>
      </c>
      <c r="E11" s="156" t="s">
        <v>14</v>
      </c>
    </row>
    <row r="12" spans="1:7" ht="24.95" customHeight="1">
      <c r="A12" s="114">
        <v>2</v>
      </c>
      <c r="B12" s="185" t="s">
        <v>19</v>
      </c>
      <c r="C12" s="185"/>
      <c r="D12" s="87">
        <f>SUM(D8:D11)</f>
        <v>0</v>
      </c>
      <c r="E12" s="115"/>
    </row>
    <row r="13" spans="1:7" ht="25.5" customHeight="1">
      <c r="A13" s="117">
        <v>3</v>
      </c>
      <c r="B13" s="182" t="s">
        <v>20</v>
      </c>
      <c r="C13" s="182"/>
      <c r="D13" s="88">
        <f>SUM(D7,D12)</f>
        <v>0</v>
      </c>
      <c r="E13" s="118" t="s">
        <v>21</v>
      </c>
    </row>
    <row r="14" spans="1:7" ht="68.25" customHeight="1">
      <c r="A14" s="119">
        <v>4</v>
      </c>
      <c r="B14" s="183" t="s">
        <v>22</v>
      </c>
      <c r="C14" s="183"/>
      <c r="D14" s="108">
        <f>D13*F14</f>
        <v>0</v>
      </c>
      <c r="E14" s="104" t="s">
        <v>23</v>
      </c>
      <c r="F14" s="54">
        <v>0.06</v>
      </c>
    </row>
    <row r="15" spans="1:7" ht="17.25">
      <c r="A15" s="119">
        <v>5</v>
      </c>
      <c r="B15" s="183" t="s">
        <v>24</v>
      </c>
      <c r="C15" s="183"/>
      <c r="D15" s="108">
        <f>(D13+D14)*F15</f>
        <v>0</v>
      </c>
      <c r="E15" s="104" t="s">
        <v>25</v>
      </c>
      <c r="F15" s="54">
        <v>0.08</v>
      </c>
      <c r="G15" s="54">
        <v>0.1</v>
      </c>
    </row>
    <row r="16" spans="1:7" ht="27" customHeight="1">
      <c r="A16" s="117">
        <v>6</v>
      </c>
      <c r="B16" s="182" t="s">
        <v>26</v>
      </c>
      <c r="C16" s="182"/>
      <c r="D16" s="109">
        <f>SUM(D13:D15)</f>
        <v>0</v>
      </c>
      <c r="E16" s="105" t="s">
        <v>27</v>
      </c>
    </row>
    <row r="17" spans="1:6" ht="27" customHeight="1">
      <c r="A17" s="119">
        <v>7</v>
      </c>
      <c r="B17" s="183" t="s">
        <v>28</v>
      </c>
      <c r="C17" s="183"/>
      <c r="D17" s="108">
        <f>D16*F17</f>
        <v>0</v>
      </c>
      <c r="E17" s="106" t="s">
        <v>29</v>
      </c>
      <c r="F17" s="54">
        <v>0.1</v>
      </c>
    </row>
    <row r="18" spans="1:6" ht="39" customHeight="1" thickBot="1">
      <c r="A18" s="120">
        <v>8</v>
      </c>
      <c r="B18" s="184" t="s">
        <v>30</v>
      </c>
      <c r="C18" s="184"/>
      <c r="D18" s="110">
        <f>D16+D17</f>
        <v>0</v>
      </c>
      <c r="E18" s="107"/>
    </row>
    <row r="20" spans="1:6">
      <c r="D20" s="96"/>
    </row>
  </sheetData>
  <mergeCells count="17">
    <mergeCell ref="A8:A11"/>
    <mergeCell ref="A4:A6"/>
    <mergeCell ref="B13:C13"/>
    <mergeCell ref="B14:C14"/>
    <mergeCell ref="B15:C15"/>
    <mergeCell ref="B16:C16"/>
    <mergeCell ref="B17:C17"/>
    <mergeCell ref="B18:C18"/>
    <mergeCell ref="B12:C12"/>
    <mergeCell ref="B8:C8"/>
    <mergeCell ref="A1:E1"/>
    <mergeCell ref="B3:C3"/>
    <mergeCell ref="B7:C7"/>
    <mergeCell ref="B4:C4"/>
    <mergeCell ref="E4:E6"/>
    <mergeCell ref="B5:C5"/>
    <mergeCell ref="B6:C6"/>
  </mergeCells>
  <phoneticPr fontId="30" type="noConversion"/>
  <pageMargins left="0.69972223043441772" right="0.69972223043441772" top="0.75" bottom="0.75" header="0.30000001192092896" footer="0.30000001192092896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3"/>
  <sheetViews>
    <sheetView view="pageBreakPreview" topLeftCell="A7" zoomScaleNormal="100" zoomScaleSheetLayoutView="100" workbookViewId="0">
      <selection activeCell="I17" sqref="I17"/>
    </sheetView>
  </sheetViews>
  <sheetFormatPr defaultColWidth="9" defaultRowHeight="13.5"/>
  <cols>
    <col min="1" max="1" width="14.625" style="30" customWidth="1"/>
    <col min="2" max="2" width="11.875" style="30" customWidth="1"/>
    <col min="3" max="3" width="9.125" style="30" bestFit="1" customWidth="1"/>
    <col min="4" max="4" width="13.375" style="30" bestFit="1" customWidth="1"/>
    <col min="5" max="6" width="18.25" style="30" bestFit="1" customWidth="1"/>
    <col min="7" max="7" width="11.875" style="30" bestFit="1" customWidth="1"/>
    <col min="8" max="8" width="13.75" style="30" bestFit="1" customWidth="1"/>
    <col min="9" max="9" width="18.25" style="30" customWidth="1"/>
    <col min="10" max="10" width="1.125" style="30" customWidth="1"/>
    <col min="11" max="11" width="16.375" style="30" customWidth="1"/>
    <col min="12" max="12" width="17.5" style="30" customWidth="1"/>
    <col min="13" max="16384" width="9" style="30"/>
  </cols>
  <sheetData>
    <row r="1" spans="1:12" ht="48" customHeight="1">
      <c r="A1" s="192" t="s">
        <v>31</v>
      </c>
      <c r="B1" s="193"/>
      <c r="C1" s="193"/>
      <c r="D1" s="193"/>
      <c r="E1" s="193"/>
      <c r="F1" s="193"/>
      <c r="G1" s="193"/>
      <c r="H1" s="193"/>
      <c r="I1" s="193"/>
    </row>
    <row r="2" spans="1:12" ht="16.5">
      <c r="A2" s="111" t="s">
        <v>32</v>
      </c>
      <c r="B2" s="111"/>
      <c r="C2" s="111"/>
      <c r="D2" s="111"/>
      <c r="E2" s="111"/>
      <c r="F2" s="45"/>
      <c r="G2" s="45"/>
      <c r="H2" s="44"/>
      <c r="I2" s="44"/>
    </row>
    <row r="3" spans="1:12" ht="14.25">
      <c r="A3" s="3" t="s">
        <v>33</v>
      </c>
      <c r="B3" s="4"/>
      <c r="C3" s="45"/>
      <c r="D3" s="45"/>
      <c r="E3" s="45"/>
      <c r="F3" s="45"/>
      <c r="G3" s="45"/>
      <c r="H3" s="45"/>
      <c r="I3" s="45"/>
    </row>
    <row r="4" spans="1:12" ht="24">
      <c r="A4" s="89"/>
      <c r="B4" s="90" t="s">
        <v>34</v>
      </c>
      <c r="C4" s="90" t="s">
        <v>35</v>
      </c>
      <c r="D4" s="91" t="s">
        <v>36</v>
      </c>
      <c r="E4" s="91" t="s">
        <v>37</v>
      </c>
      <c r="F4" s="91" t="s">
        <v>38</v>
      </c>
      <c r="G4" s="90" t="s">
        <v>39</v>
      </c>
      <c r="H4" s="90" t="s">
        <v>40</v>
      </c>
      <c r="I4" s="90" t="s">
        <v>41</v>
      </c>
    </row>
    <row r="5" spans="1:12">
      <c r="B5" s="39" t="s">
        <v>42</v>
      </c>
      <c r="C5" s="6">
        <v>1</v>
      </c>
      <c r="D5" s="34">
        <f>L6</f>
        <v>0</v>
      </c>
      <c r="E5" s="40">
        <v>0</v>
      </c>
      <c r="F5" s="40">
        <v>0</v>
      </c>
      <c r="G5" s="41">
        <v>8</v>
      </c>
      <c r="H5" s="42">
        <v>0.5</v>
      </c>
      <c r="I5" s="7">
        <f>(D5+E5+F5)*C5*G5*H5</f>
        <v>0</v>
      </c>
      <c r="J5" s="71"/>
      <c r="K5" s="165" t="s">
        <v>43</v>
      </c>
      <c r="L5" s="99" t="s">
        <v>44</v>
      </c>
    </row>
    <row r="6" spans="1:12">
      <c r="B6" s="39" t="s">
        <v>45</v>
      </c>
      <c r="C6" s="6">
        <v>1</v>
      </c>
      <c r="D6" s="34">
        <f t="shared" ref="D6:D8" si="0">L7</f>
        <v>0</v>
      </c>
      <c r="E6" s="40">
        <v>0</v>
      </c>
      <c r="F6" s="40">
        <v>0</v>
      </c>
      <c r="G6" s="41">
        <v>8</v>
      </c>
      <c r="H6" s="42">
        <v>0.5</v>
      </c>
      <c r="I6" s="7">
        <f t="shared" ref="I6:I8" si="1">(D6+E6+F6)*C6*G6*H6</f>
        <v>0</v>
      </c>
      <c r="J6" s="71"/>
      <c r="K6" s="166"/>
      <c r="L6" s="164">
        <f>K6*2</f>
        <v>0</v>
      </c>
    </row>
    <row r="7" spans="1:12">
      <c r="B7" s="39" t="s">
        <v>46</v>
      </c>
      <c r="C7" s="6">
        <v>1</v>
      </c>
      <c r="D7" s="34">
        <f t="shared" si="0"/>
        <v>0</v>
      </c>
      <c r="E7" s="40">
        <v>0</v>
      </c>
      <c r="F7" s="40">
        <v>0</v>
      </c>
      <c r="G7" s="41">
        <v>8</v>
      </c>
      <c r="H7" s="42">
        <v>0.317</v>
      </c>
      <c r="I7" s="7">
        <f t="shared" si="1"/>
        <v>0</v>
      </c>
      <c r="J7" s="71"/>
      <c r="K7" s="166"/>
      <c r="L7" s="164">
        <f>K7*2</f>
        <v>0</v>
      </c>
    </row>
    <row r="8" spans="1:12">
      <c r="B8" s="39" t="s">
        <v>47</v>
      </c>
      <c r="C8" s="6"/>
      <c r="D8" s="34">
        <f t="shared" si="0"/>
        <v>0</v>
      </c>
      <c r="E8" s="40">
        <v>0</v>
      </c>
      <c r="F8" s="40">
        <v>0</v>
      </c>
      <c r="G8" s="41">
        <v>8</v>
      </c>
      <c r="H8" s="42">
        <v>0.5</v>
      </c>
      <c r="I8" s="7">
        <f t="shared" si="1"/>
        <v>0</v>
      </c>
      <c r="J8" s="71"/>
      <c r="K8" s="166"/>
      <c r="L8" s="164">
        <f>K8*2</f>
        <v>0</v>
      </c>
    </row>
    <row r="9" spans="1:12" s="43" customFormat="1">
      <c r="A9" s="89"/>
      <c r="B9" s="90" t="s">
        <v>48</v>
      </c>
      <c r="C9" s="27"/>
      <c r="D9" s="27"/>
      <c r="E9" s="46"/>
      <c r="F9" s="46"/>
      <c r="G9" s="47"/>
      <c r="H9" s="28"/>
      <c r="I9" s="29">
        <f>SUM(I5:I8)</f>
        <v>0</v>
      </c>
      <c r="J9" s="77"/>
      <c r="K9" s="166"/>
      <c r="L9" s="164">
        <f>K9*2</f>
        <v>0</v>
      </c>
    </row>
    <row r="10" spans="1:12">
      <c r="B10" s="8"/>
      <c r="C10" s="9"/>
      <c r="D10" s="9"/>
      <c r="E10" s="9"/>
      <c r="F10" s="9"/>
      <c r="G10" s="48"/>
      <c r="H10" s="48"/>
      <c r="I10" s="49"/>
    </row>
    <row r="11" spans="1:12" ht="14.25">
      <c r="A11" s="10" t="s">
        <v>49</v>
      </c>
      <c r="B11" s="4"/>
      <c r="C11" s="11"/>
      <c r="D11" s="11"/>
      <c r="E11" s="11"/>
      <c r="F11" s="11"/>
      <c r="G11" s="49"/>
      <c r="H11" s="49"/>
      <c r="I11" s="49"/>
    </row>
    <row r="12" spans="1:12" ht="16.5" customHeight="1">
      <c r="A12" s="89"/>
      <c r="B12" s="90" t="s">
        <v>50</v>
      </c>
      <c r="C12" s="194" t="s">
        <v>51</v>
      </c>
      <c r="D12" s="195"/>
      <c r="E12" s="92" t="s">
        <v>52</v>
      </c>
      <c r="F12" s="198" t="s">
        <v>53</v>
      </c>
      <c r="G12" s="199"/>
      <c r="H12" s="90" t="s">
        <v>54</v>
      </c>
      <c r="I12" s="90" t="s">
        <v>41</v>
      </c>
    </row>
    <row r="13" spans="1:12" ht="16.5" customHeight="1">
      <c r="B13" s="98" t="s">
        <v>55</v>
      </c>
      <c r="C13" s="196" t="s">
        <v>56</v>
      </c>
      <c r="D13" s="197"/>
      <c r="E13" s="12"/>
      <c r="F13" s="200"/>
      <c r="G13" s="201"/>
      <c r="H13" s="94" t="s">
        <v>57</v>
      </c>
      <c r="I13" s="93">
        <f>'세부 산출근거'!H8</f>
        <v>0</v>
      </c>
    </row>
    <row r="14" spans="1:12" ht="16.5" customHeight="1">
      <c r="B14" s="98" t="s">
        <v>58</v>
      </c>
      <c r="C14" s="196" t="s">
        <v>13</v>
      </c>
      <c r="D14" s="197"/>
      <c r="E14" s="35"/>
      <c r="F14" s="202"/>
      <c r="G14" s="203"/>
      <c r="I14" s="93">
        <f>'세부 산출근거'!H23</f>
        <v>0</v>
      </c>
      <c r="L14" s="2"/>
    </row>
    <row r="15" spans="1:12" ht="16.5" customHeight="1">
      <c r="B15" s="36" t="s">
        <v>16</v>
      </c>
      <c r="C15" s="196" t="s">
        <v>16</v>
      </c>
      <c r="D15" s="197"/>
      <c r="E15" s="33"/>
      <c r="F15" s="188"/>
      <c r="G15" s="189"/>
      <c r="H15" s="14"/>
      <c r="I15" s="93">
        <f>'세부 산출근거'!H33</f>
        <v>0</v>
      </c>
    </row>
    <row r="16" spans="1:12" ht="16.5" customHeight="1">
      <c r="B16" s="37" t="s">
        <v>18</v>
      </c>
      <c r="C16" s="196" t="s">
        <v>18</v>
      </c>
      <c r="D16" s="197"/>
      <c r="E16" s="38"/>
      <c r="F16" s="190"/>
      <c r="G16" s="191"/>
      <c r="H16" s="15"/>
      <c r="I16" s="13">
        <f>'세부 산출근거'!H42</f>
        <v>0</v>
      </c>
    </row>
    <row r="17" spans="1:9" ht="16.5" customHeight="1">
      <c r="B17" s="37"/>
      <c r="C17" s="196"/>
      <c r="D17" s="197"/>
      <c r="E17" s="38"/>
      <c r="F17" s="190"/>
      <c r="G17" s="191"/>
      <c r="H17" s="15"/>
      <c r="I17" s="13"/>
    </row>
    <row r="18" spans="1:9">
      <c r="A18" s="89"/>
      <c r="B18" s="90" t="s">
        <v>48</v>
      </c>
      <c r="C18" s="92"/>
      <c r="D18" s="92"/>
      <c r="E18" s="25"/>
      <c r="F18" s="25"/>
      <c r="G18" s="50"/>
      <c r="H18" s="50"/>
      <c r="I18" s="26">
        <f>SUM(I13:I17)</f>
        <v>0</v>
      </c>
    </row>
    <row r="19" spans="1:9">
      <c r="B19" s="17"/>
      <c r="C19" s="9"/>
      <c r="D19" s="9"/>
      <c r="E19" s="9"/>
      <c r="F19" s="9"/>
      <c r="G19" s="49"/>
      <c r="H19" s="49"/>
      <c r="I19" s="49"/>
    </row>
    <row r="20" spans="1:9" ht="14.25">
      <c r="A20" s="10" t="s">
        <v>59</v>
      </c>
      <c r="B20" s="4"/>
      <c r="C20" s="11"/>
      <c r="D20" s="11"/>
      <c r="E20" s="11"/>
      <c r="F20" s="11"/>
      <c r="G20" s="49"/>
      <c r="H20" s="49"/>
      <c r="I20" s="49"/>
    </row>
    <row r="21" spans="1:9" ht="16.5" customHeight="1">
      <c r="A21" s="89"/>
      <c r="B21" s="90" t="s">
        <v>60</v>
      </c>
      <c r="C21" s="208" t="s">
        <v>61</v>
      </c>
      <c r="D21" s="209"/>
      <c r="E21" s="198" t="s">
        <v>62</v>
      </c>
      <c r="F21" s="199"/>
      <c r="G21" s="90" t="s">
        <v>63</v>
      </c>
      <c r="H21" s="90" t="s">
        <v>5</v>
      </c>
      <c r="I21" s="90" t="s">
        <v>64</v>
      </c>
    </row>
    <row r="22" spans="1:9" ht="16.5" customHeight="1">
      <c r="B22" s="5" t="s">
        <v>65</v>
      </c>
      <c r="C22" s="206">
        <f>I9</f>
        <v>0</v>
      </c>
      <c r="D22" s="207"/>
      <c r="E22" s="206">
        <f>I18</f>
        <v>0</v>
      </c>
      <c r="F22" s="207"/>
      <c r="G22" s="79">
        <v>0.06</v>
      </c>
      <c r="H22" s="39"/>
      <c r="I22" s="16">
        <f>(C22+E22)*G22</f>
        <v>0</v>
      </c>
    </row>
    <row r="23" spans="1:9">
      <c r="B23" s="17"/>
      <c r="C23" s="18"/>
      <c r="D23" s="18"/>
      <c r="E23" s="49"/>
      <c r="F23" s="49"/>
      <c r="G23" s="48"/>
      <c r="H23" s="49"/>
      <c r="I23" s="49"/>
    </row>
    <row r="24" spans="1:9" ht="14.25">
      <c r="A24" s="10" t="s">
        <v>66</v>
      </c>
      <c r="B24" s="4"/>
      <c r="D24" s="18"/>
      <c r="E24" s="49"/>
      <c r="F24" s="49" t="s">
        <v>67</v>
      </c>
      <c r="G24" s="80">
        <v>0.08</v>
      </c>
      <c r="H24" s="49"/>
      <c r="I24" s="19">
        <f>(I9+I18+I22)*G24</f>
        <v>0</v>
      </c>
    </row>
    <row r="25" spans="1:9" ht="14.25">
      <c r="A25" s="10"/>
      <c r="B25" s="4"/>
      <c r="D25" s="18"/>
      <c r="E25" s="49"/>
      <c r="F25" s="49" t="s">
        <v>68</v>
      </c>
      <c r="G25" s="80">
        <v>0.1</v>
      </c>
      <c r="H25" s="49"/>
      <c r="I25" s="19">
        <f>(I9+I18+I22)*G25</f>
        <v>0</v>
      </c>
    </row>
    <row r="26" spans="1:9">
      <c r="B26" s="20"/>
      <c r="C26" s="18"/>
      <c r="D26" s="18"/>
      <c r="E26" s="49"/>
      <c r="F26" s="49"/>
      <c r="G26" s="49"/>
      <c r="H26" s="49"/>
      <c r="I26" s="49"/>
    </row>
    <row r="27" spans="1:9" ht="14.25">
      <c r="A27" s="10" t="s">
        <v>69</v>
      </c>
      <c r="B27" s="4"/>
      <c r="C27" s="18"/>
      <c r="D27" s="18"/>
      <c r="E27" s="49"/>
      <c r="F27" s="49"/>
      <c r="G27" s="49"/>
      <c r="H27" s="49"/>
      <c r="I27" s="49"/>
    </row>
    <row r="28" spans="1:9" ht="16.5" customHeight="1">
      <c r="A28" s="89"/>
      <c r="B28" s="90" t="s">
        <v>60</v>
      </c>
      <c r="C28" s="208" t="s">
        <v>61</v>
      </c>
      <c r="D28" s="209"/>
      <c r="E28" s="198" t="s">
        <v>62</v>
      </c>
      <c r="F28" s="199"/>
      <c r="G28" s="90" t="s">
        <v>64</v>
      </c>
      <c r="H28" s="90" t="s">
        <v>70</v>
      </c>
      <c r="I28" s="90" t="s">
        <v>71</v>
      </c>
    </row>
    <row r="29" spans="1:9" ht="16.5" customHeight="1">
      <c r="A29" s="49" t="s">
        <v>67</v>
      </c>
      <c r="B29" s="5" t="s">
        <v>65</v>
      </c>
      <c r="C29" s="204">
        <f>I9</f>
        <v>0</v>
      </c>
      <c r="D29" s="205"/>
      <c r="E29" s="206">
        <f>I18</f>
        <v>0</v>
      </c>
      <c r="F29" s="207"/>
      <c r="G29" s="52">
        <f>I22</f>
        <v>0</v>
      </c>
      <c r="H29" s="51">
        <f>I24</f>
        <v>0</v>
      </c>
      <c r="I29" s="21">
        <f>SUM(C29:H29)</f>
        <v>0</v>
      </c>
    </row>
    <row r="30" spans="1:9" ht="16.5" customHeight="1">
      <c r="A30" s="49" t="s">
        <v>68</v>
      </c>
      <c r="B30" s="5" t="s">
        <v>65</v>
      </c>
      <c r="C30" s="204">
        <f>I9</f>
        <v>0</v>
      </c>
      <c r="D30" s="205"/>
      <c r="E30" s="206">
        <f>I18</f>
        <v>0</v>
      </c>
      <c r="F30" s="207"/>
      <c r="G30" s="52">
        <f>I22</f>
        <v>0</v>
      </c>
      <c r="H30" s="51">
        <f>I25</f>
        <v>0</v>
      </c>
      <c r="I30" s="21">
        <f>SUM(C30:H30)</f>
        <v>0</v>
      </c>
    </row>
    <row r="31" spans="1:9">
      <c r="B31" s="17"/>
      <c r="C31" s="18"/>
      <c r="D31" s="18"/>
      <c r="E31" s="49"/>
      <c r="F31" s="49"/>
      <c r="G31" s="49"/>
      <c r="H31" s="49"/>
      <c r="I31" s="49"/>
    </row>
    <row r="32" spans="1:9" ht="14.25">
      <c r="A32" s="10" t="s">
        <v>72</v>
      </c>
      <c r="B32" s="4"/>
      <c r="E32" s="49"/>
      <c r="F32" s="49" t="s">
        <v>67</v>
      </c>
      <c r="G32" s="81">
        <v>0.1</v>
      </c>
      <c r="H32" s="68"/>
      <c r="I32" s="22">
        <f>I29*G32</f>
        <v>0</v>
      </c>
    </row>
    <row r="33" spans="1:9" ht="14.25">
      <c r="A33" s="10"/>
      <c r="B33" s="4"/>
      <c r="E33" s="49"/>
      <c r="F33" s="49" t="s">
        <v>68</v>
      </c>
      <c r="G33" s="81">
        <v>0.1</v>
      </c>
      <c r="H33" s="68"/>
      <c r="I33" s="22">
        <f>I30*G33</f>
        <v>0</v>
      </c>
    </row>
    <row r="34" spans="1:9">
      <c r="B34" s="20"/>
      <c r="C34" s="53"/>
      <c r="D34" s="53"/>
      <c r="E34" s="49"/>
      <c r="F34" s="49"/>
      <c r="G34" s="49"/>
      <c r="H34" s="49"/>
      <c r="I34" s="23">
        <f>I29+I32</f>
        <v>0</v>
      </c>
    </row>
    <row r="35" spans="1:9" ht="14.25">
      <c r="A35" s="10" t="s">
        <v>73</v>
      </c>
      <c r="B35" s="4"/>
      <c r="C35" s="53"/>
      <c r="D35" s="53"/>
      <c r="E35" s="49"/>
      <c r="F35" s="49"/>
      <c r="G35" s="49"/>
      <c r="H35" s="49"/>
      <c r="I35" s="24">
        <f>I29+I32</f>
        <v>0</v>
      </c>
    </row>
    <row r="36" spans="1:9" ht="14.25">
      <c r="A36" s="10"/>
      <c r="B36" s="4"/>
      <c r="C36" s="53"/>
      <c r="D36" s="53"/>
      <c r="E36" s="49"/>
      <c r="F36" s="49"/>
      <c r="G36" s="49"/>
      <c r="H36" s="49"/>
      <c r="I36" s="24">
        <f>I30+I33</f>
        <v>0</v>
      </c>
    </row>
    <row r="37" spans="1:9" ht="14.25">
      <c r="A37" s="31"/>
      <c r="B37" s="4"/>
      <c r="C37" s="53"/>
      <c r="D37" s="53"/>
      <c r="E37" s="49"/>
      <c r="F37" s="49"/>
      <c r="G37" s="49"/>
      <c r="H37" s="49"/>
      <c r="I37" s="32"/>
    </row>
    <row r="39" spans="1:9" ht="42" customHeight="1"/>
    <row r="53" ht="69.75" customHeight="1"/>
    <row r="71" s="4" customFormat="1" ht="14.25"/>
    <row r="72" s="4" customFormat="1" ht="14.25"/>
    <row r="73" s="4" customFormat="1" ht="14.25"/>
  </sheetData>
  <mergeCells count="23">
    <mergeCell ref="C30:D30"/>
    <mergeCell ref="E30:F30"/>
    <mergeCell ref="E21:F21"/>
    <mergeCell ref="E22:F22"/>
    <mergeCell ref="E28:F28"/>
    <mergeCell ref="E29:F29"/>
    <mergeCell ref="C22:D22"/>
    <mergeCell ref="C28:D28"/>
    <mergeCell ref="C29:D29"/>
    <mergeCell ref="C21:D21"/>
    <mergeCell ref="F15:G15"/>
    <mergeCell ref="F17:G17"/>
    <mergeCell ref="F16:G16"/>
    <mergeCell ref="A1:I1"/>
    <mergeCell ref="C12:D12"/>
    <mergeCell ref="C13:D13"/>
    <mergeCell ref="C14:D14"/>
    <mergeCell ref="F12:G12"/>
    <mergeCell ref="F13:G13"/>
    <mergeCell ref="F14:G14"/>
    <mergeCell ref="C15:D15"/>
    <mergeCell ref="C17:D17"/>
    <mergeCell ref="C16:D16"/>
  </mergeCells>
  <phoneticPr fontId="30" type="noConversion"/>
  <pageMargins left="0.7086111307144165" right="0.7086111307144165" top="0.74750000238418579" bottom="0.74750000238418579" header="0.31486111879348755" footer="0.31486111879348755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2"/>
  <sheetViews>
    <sheetView view="pageBreakPreview" topLeftCell="A28" zoomScaleNormal="100" zoomScaleSheetLayoutView="100" workbookViewId="0">
      <selection activeCell="C20" sqref="C20"/>
    </sheetView>
  </sheetViews>
  <sheetFormatPr defaultColWidth="9" defaultRowHeight="16.5"/>
  <cols>
    <col min="1" max="1" width="12.875" style="60" customWidth="1"/>
    <col min="2" max="2" width="18.625" style="60" customWidth="1"/>
    <col min="3" max="3" width="30" style="60" bestFit="1" customWidth="1"/>
    <col min="4" max="4" width="14.625" style="60" bestFit="1" customWidth="1"/>
    <col min="5" max="5" width="10.375" style="60" customWidth="1"/>
    <col min="6" max="6" width="15.125" style="60" bestFit="1" customWidth="1"/>
    <col min="7" max="7" width="13.75" style="60" bestFit="1" customWidth="1"/>
    <col min="8" max="8" width="12.25" style="60" customWidth="1"/>
    <col min="9" max="9" width="9.625" style="56" bestFit="1" customWidth="1"/>
    <col min="11" max="11" width="10.875" style="2" bestFit="1" customWidth="1"/>
    <col min="12" max="12" width="13.125" style="2" bestFit="1" customWidth="1"/>
    <col min="13" max="13" width="8" style="2" bestFit="1" customWidth="1"/>
    <col min="14" max="14" width="10.75" style="2" customWidth="1"/>
    <col min="15" max="15" width="14.25" style="2" bestFit="1" customWidth="1"/>
    <col min="17" max="17" width="17.25" style="2" bestFit="1" customWidth="1"/>
    <col min="18" max="18" width="18.125" style="2" bestFit="1" customWidth="1"/>
  </cols>
  <sheetData>
    <row r="1" spans="1:20" ht="35.25" customHeight="1">
      <c r="A1" s="220" t="s">
        <v>74</v>
      </c>
      <c r="B1" s="220"/>
      <c r="C1" s="220"/>
      <c r="D1" s="220"/>
      <c r="E1" s="220"/>
      <c r="F1" s="220"/>
      <c r="G1" s="220"/>
      <c r="H1" s="220"/>
    </row>
    <row r="2" spans="1:20">
      <c r="A2" s="227" t="s">
        <v>75</v>
      </c>
      <c r="B2" s="228"/>
      <c r="C2" s="228"/>
      <c r="D2" s="228"/>
      <c r="E2" s="228"/>
      <c r="F2" s="228"/>
      <c r="G2" s="228"/>
      <c r="H2" s="228"/>
      <c r="J2" s="69" t="s">
        <v>35</v>
      </c>
      <c r="K2" s="70" t="s">
        <v>76</v>
      </c>
      <c r="L2" s="69" t="s">
        <v>77</v>
      </c>
      <c r="M2" s="69" t="s">
        <v>39</v>
      </c>
      <c r="N2" s="69"/>
      <c r="O2" s="69"/>
      <c r="P2" s="71"/>
      <c r="Q2" s="78"/>
      <c r="R2" s="78"/>
    </row>
    <row r="3" spans="1:20" ht="30" customHeight="1">
      <c r="A3" s="229" t="s">
        <v>78</v>
      </c>
      <c r="B3" s="230"/>
      <c r="C3" s="230"/>
      <c r="D3" s="230"/>
      <c r="E3" s="230"/>
      <c r="F3" s="230"/>
      <c r="G3" s="230"/>
      <c r="H3" s="230"/>
      <c r="J3" s="72">
        <v>1</v>
      </c>
      <c r="K3" s="73">
        <f>R3</f>
        <v>0</v>
      </c>
      <c r="L3" s="73">
        <v>0</v>
      </c>
      <c r="M3" s="74">
        <v>10</v>
      </c>
      <c r="N3" s="75"/>
      <c r="O3" s="76"/>
      <c r="P3" s="71"/>
      <c r="Q3" s="56"/>
      <c r="R3" s="56"/>
    </row>
    <row r="4" spans="1:20">
      <c r="A4" s="157"/>
      <c r="B4" s="57"/>
      <c r="C4" s="57"/>
      <c r="D4" s="57"/>
      <c r="E4" s="58"/>
      <c r="F4" s="59"/>
      <c r="G4" s="59"/>
      <c r="H4" s="57"/>
      <c r="J4" s="72">
        <v>4</v>
      </c>
      <c r="K4" s="73">
        <f t="shared" ref="K4:K5" si="0">R4</f>
        <v>0</v>
      </c>
      <c r="L4" s="73">
        <v>0</v>
      </c>
      <c r="M4" s="74">
        <v>10</v>
      </c>
      <c r="N4" s="75"/>
      <c r="O4" s="76"/>
      <c r="P4" s="71"/>
      <c r="Q4" s="56"/>
      <c r="R4" s="56"/>
    </row>
    <row r="5" spans="1:20">
      <c r="A5" s="216" t="s">
        <v>79</v>
      </c>
      <c r="B5" s="224"/>
      <c r="C5" s="224"/>
      <c r="D5" s="224"/>
      <c r="E5" s="224"/>
      <c r="F5" s="224"/>
      <c r="G5" s="224"/>
      <c r="H5" s="224"/>
      <c r="J5" s="72">
        <v>3</v>
      </c>
      <c r="K5" s="73">
        <f t="shared" si="0"/>
        <v>0</v>
      </c>
      <c r="L5" s="73">
        <v>0</v>
      </c>
      <c r="M5" s="74">
        <v>10</v>
      </c>
      <c r="N5" s="75"/>
      <c r="O5" s="76"/>
      <c r="P5" s="71"/>
      <c r="Q5" s="56"/>
      <c r="R5" s="56"/>
    </row>
    <row r="6" spans="1:20">
      <c r="A6" s="231" t="s">
        <v>80</v>
      </c>
      <c r="B6" s="211"/>
      <c r="C6" s="211"/>
      <c r="D6" s="211"/>
      <c r="E6" s="211"/>
      <c r="F6" s="211"/>
      <c r="G6" s="211"/>
      <c r="H6" s="211"/>
      <c r="J6" s="72">
        <v>3</v>
      </c>
      <c r="K6" s="73">
        <f>R6</f>
        <v>0</v>
      </c>
      <c r="L6" s="73">
        <v>0</v>
      </c>
      <c r="M6" s="74">
        <v>10</v>
      </c>
      <c r="N6" s="75"/>
      <c r="O6" s="76"/>
      <c r="P6" s="77"/>
      <c r="Q6" s="56"/>
      <c r="R6" s="56"/>
    </row>
    <row r="7" spans="1:20">
      <c r="A7" s="233" t="s">
        <v>60</v>
      </c>
      <c r="B7" s="233"/>
      <c r="C7" s="130" t="s">
        <v>81</v>
      </c>
      <c r="D7" s="130" t="s">
        <v>82</v>
      </c>
      <c r="E7" s="130" t="s">
        <v>83</v>
      </c>
      <c r="F7" s="130" t="s">
        <v>84</v>
      </c>
      <c r="G7" s="130" t="s">
        <v>85</v>
      </c>
      <c r="H7" s="130" t="s">
        <v>65</v>
      </c>
    </row>
    <row r="8" spans="1:20">
      <c r="A8" s="163" t="s">
        <v>71</v>
      </c>
      <c r="B8" s="131"/>
      <c r="C8" s="132"/>
      <c r="D8" s="133"/>
      <c r="E8" s="133"/>
      <c r="F8" s="133"/>
      <c r="G8" s="133"/>
      <c r="H8" s="154">
        <f>SUM(H9:H14)</f>
        <v>0</v>
      </c>
      <c r="I8" s="56" t="e">
        <f>H8/산출내역서!E13</f>
        <v>#DIV/0!</v>
      </c>
      <c r="S8" s="30"/>
      <c r="T8" s="30"/>
    </row>
    <row r="9" spans="1:20">
      <c r="A9" s="232" t="s">
        <v>42</v>
      </c>
      <c r="B9" s="133" t="s">
        <v>86</v>
      </c>
      <c r="C9" s="132">
        <v>1</v>
      </c>
      <c r="D9" s="170"/>
      <c r="E9" s="134"/>
      <c r="F9" s="171"/>
      <c r="G9" s="135">
        <v>4</v>
      </c>
      <c r="H9" s="136">
        <f t="shared" ref="H9:H14" si="1">C9*(D9+E9+F9)*G9</f>
        <v>0</v>
      </c>
      <c r="K9" s="100"/>
    </row>
    <row r="10" spans="1:20" s="1" customFormat="1">
      <c r="A10" s="232"/>
      <c r="B10" s="133" t="s">
        <v>87</v>
      </c>
      <c r="C10" s="132">
        <v>1</v>
      </c>
      <c r="D10" s="170"/>
      <c r="E10" s="171">
        <f>0/1.1</f>
        <v>0</v>
      </c>
      <c r="F10" s="171"/>
      <c r="G10" s="135">
        <v>2</v>
      </c>
      <c r="H10" s="136">
        <f t="shared" si="1"/>
        <v>0</v>
      </c>
      <c r="I10" s="56"/>
      <c r="J10" s="2"/>
      <c r="K10" s="100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32"/>
      <c r="B11" s="133" t="s">
        <v>88</v>
      </c>
      <c r="C11" s="132">
        <v>1</v>
      </c>
      <c r="D11" s="170"/>
      <c r="E11" s="171">
        <f>0/1.1</f>
        <v>0</v>
      </c>
      <c r="F11" s="171"/>
      <c r="G11" s="135">
        <v>1</v>
      </c>
      <c r="H11" s="136">
        <f t="shared" si="1"/>
        <v>0</v>
      </c>
    </row>
    <row r="12" spans="1:20">
      <c r="A12" s="232" t="s">
        <v>89</v>
      </c>
      <c r="B12" s="133" t="s">
        <v>86</v>
      </c>
      <c r="C12" s="132">
        <v>1</v>
      </c>
      <c r="D12" s="170"/>
      <c r="E12" s="134"/>
      <c r="F12" s="171"/>
      <c r="G12" s="135">
        <v>4</v>
      </c>
      <c r="H12" s="136">
        <f t="shared" si="1"/>
        <v>0</v>
      </c>
    </row>
    <row r="13" spans="1:20" s="1" customFormat="1">
      <c r="A13" s="232"/>
      <c r="B13" s="133" t="s">
        <v>87</v>
      </c>
      <c r="C13" s="132">
        <v>1</v>
      </c>
      <c r="D13" s="170"/>
      <c r="E13" s="171">
        <f>0/1.1</f>
        <v>0</v>
      </c>
      <c r="F13" s="171"/>
      <c r="G13" s="135">
        <v>2</v>
      </c>
      <c r="H13" s="136">
        <f t="shared" si="1"/>
        <v>0</v>
      </c>
      <c r="I13" s="5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32"/>
      <c r="B14" s="133" t="s">
        <v>88</v>
      </c>
      <c r="C14" s="132">
        <v>1</v>
      </c>
      <c r="D14" s="170"/>
      <c r="E14" s="171">
        <f>0/1.1</f>
        <v>0</v>
      </c>
      <c r="F14" s="171"/>
      <c r="G14" s="135">
        <v>1</v>
      </c>
      <c r="H14" s="136">
        <f t="shared" si="1"/>
        <v>0</v>
      </c>
    </row>
    <row r="15" spans="1:20">
      <c r="A15" s="57"/>
      <c r="B15" s="61"/>
      <c r="C15" s="62"/>
      <c r="D15" s="63"/>
      <c r="E15" s="64"/>
      <c r="F15" s="64"/>
      <c r="G15" s="65"/>
      <c r="H15" s="65"/>
    </row>
    <row r="16" spans="1:20" ht="16.5" customHeight="1" thickBot="1">
      <c r="A16" s="221" t="s">
        <v>90</v>
      </c>
      <c r="B16" s="221"/>
      <c r="C16" s="221"/>
      <c r="D16" s="221"/>
      <c r="E16" s="221"/>
      <c r="F16" s="221"/>
      <c r="G16" s="221"/>
      <c r="H16" s="221"/>
    </row>
    <row r="17" spans="1:11">
      <c r="A17" s="222" t="s">
        <v>60</v>
      </c>
      <c r="B17" s="223"/>
      <c r="C17" s="161" t="s">
        <v>91</v>
      </c>
      <c r="D17" s="161" t="s">
        <v>92</v>
      </c>
      <c r="E17" s="223" t="s">
        <v>93</v>
      </c>
      <c r="F17" s="223"/>
      <c r="G17" s="161" t="s">
        <v>94</v>
      </c>
      <c r="H17" s="123" t="s">
        <v>5</v>
      </c>
    </row>
    <row r="18" spans="1:11" ht="90.75" customHeight="1">
      <c r="A18" s="124" t="s">
        <v>42</v>
      </c>
      <c r="B18" s="121" t="s">
        <v>95</v>
      </c>
      <c r="C18" s="122" t="s">
        <v>96</v>
      </c>
      <c r="D18" s="172"/>
      <c r="E18" s="225" t="s">
        <v>97</v>
      </c>
      <c r="F18" s="225"/>
      <c r="G18" s="174"/>
      <c r="H18" s="125" t="s">
        <v>98</v>
      </c>
    </row>
    <row r="19" spans="1:11" ht="120.75" thickBot="1">
      <c r="A19" s="126" t="s">
        <v>45</v>
      </c>
      <c r="B19" s="127" t="s">
        <v>99</v>
      </c>
      <c r="C19" s="128" t="s">
        <v>100</v>
      </c>
      <c r="D19" s="173"/>
      <c r="E19" s="226" t="s">
        <v>101</v>
      </c>
      <c r="F19" s="226"/>
      <c r="G19" s="175"/>
      <c r="H19" s="129" t="s">
        <v>98</v>
      </c>
      <c r="K19" s="2">
        <f>52100*2</f>
        <v>104200</v>
      </c>
    </row>
    <row r="20" spans="1:11">
      <c r="B20" s="158"/>
      <c r="C20" s="158"/>
      <c r="D20" s="158"/>
      <c r="E20" s="158"/>
      <c r="F20" s="158"/>
      <c r="G20" s="158"/>
      <c r="H20" s="158"/>
    </row>
    <row r="21" spans="1:11">
      <c r="A21" s="216" t="s">
        <v>102</v>
      </c>
      <c r="B21" s="224"/>
      <c r="C21" s="224"/>
      <c r="D21" s="224"/>
      <c r="E21" s="224"/>
      <c r="F21" s="224"/>
      <c r="G21" s="224"/>
      <c r="H21" s="224"/>
    </row>
    <row r="22" spans="1:11">
      <c r="A22" s="211" t="s">
        <v>103</v>
      </c>
      <c r="B22" s="212"/>
      <c r="C22" s="212"/>
      <c r="D22" s="212"/>
      <c r="E22" s="212"/>
      <c r="F22" s="212"/>
      <c r="G22" s="212"/>
      <c r="H22" s="212"/>
    </row>
    <row r="23" spans="1:11">
      <c r="A23" s="158"/>
      <c r="B23" s="83"/>
      <c r="C23" s="84"/>
      <c r="D23" s="84"/>
      <c r="E23" s="102"/>
      <c r="F23" s="102"/>
      <c r="G23" s="102" t="s">
        <v>104</v>
      </c>
      <c r="H23" s="150">
        <f>F25+F29</f>
        <v>0</v>
      </c>
    </row>
    <row r="24" spans="1:11" ht="24" customHeight="1">
      <c r="A24" s="214" t="s">
        <v>105</v>
      </c>
      <c r="B24" s="146"/>
      <c r="C24" s="147"/>
      <c r="D24" s="147" t="s">
        <v>106</v>
      </c>
      <c r="E24" s="101" t="s">
        <v>107</v>
      </c>
      <c r="F24" s="101" t="s">
        <v>108</v>
      </c>
      <c r="G24" s="159"/>
      <c r="H24" s="159"/>
    </row>
    <row r="25" spans="1:11">
      <c r="A25" s="215"/>
      <c r="B25" s="137"/>
      <c r="C25" s="137"/>
      <c r="D25" s="169"/>
      <c r="E25" s="149">
        <v>1500</v>
      </c>
      <c r="F25" s="152">
        <f>D25*E25</f>
        <v>0</v>
      </c>
      <c r="G25" s="159"/>
      <c r="H25" s="159"/>
    </row>
    <row r="26" spans="1:11">
      <c r="A26" s="159"/>
      <c r="B26" s="159"/>
      <c r="C26" s="159"/>
      <c r="D26" s="159"/>
      <c r="E26" s="159"/>
      <c r="F26" s="159"/>
      <c r="G26" s="159"/>
      <c r="H26" s="159"/>
    </row>
    <row r="27" spans="1:11">
      <c r="A27" s="213" t="s">
        <v>109</v>
      </c>
      <c r="B27" s="213"/>
      <c r="C27" s="213"/>
      <c r="D27" s="213"/>
      <c r="E27" s="213"/>
      <c r="F27" s="213"/>
      <c r="G27" s="213"/>
      <c r="H27" s="213"/>
    </row>
    <row r="28" spans="1:11" ht="2.25" customHeight="1">
      <c r="G28" s="217"/>
      <c r="H28" s="218"/>
    </row>
    <row r="29" spans="1:11">
      <c r="A29" s="214" t="s">
        <v>105</v>
      </c>
      <c r="B29" s="148"/>
      <c r="C29" s="148"/>
      <c r="D29" s="147" t="s">
        <v>110</v>
      </c>
      <c r="F29" s="152">
        <f>D30</f>
        <v>0</v>
      </c>
      <c r="G29" s="102"/>
      <c r="H29" s="102"/>
    </row>
    <row r="30" spans="1:11">
      <c r="A30" s="215"/>
      <c r="B30" s="137"/>
      <c r="C30" s="137"/>
      <c r="D30" s="169"/>
    </row>
    <row r="32" spans="1:11">
      <c r="A32" s="216" t="s">
        <v>111</v>
      </c>
      <c r="B32" s="216"/>
      <c r="C32" s="216"/>
      <c r="D32" s="216"/>
      <c r="E32" s="216"/>
      <c r="F32" s="216"/>
      <c r="G32" s="216"/>
      <c r="H32" s="216"/>
    </row>
    <row r="33" spans="1:9">
      <c r="A33" s="144" t="s">
        <v>112</v>
      </c>
      <c r="B33" s="144"/>
      <c r="C33" s="144"/>
      <c r="D33" s="160" t="s">
        <v>113</v>
      </c>
      <c r="E33" s="145" t="s">
        <v>114</v>
      </c>
      <c r="F33" s="145" t="s">
        <v>115</v>
      </c>
      <c r="G33" s="102" t="s">
        <v>116</v>
      </c>
      <c r="H33" s="151">
        <f>F34+F35+F36+F37+F38</f>
        <v>0</v>
      </c>
    </row>
    <row r="34" spans="1:9" ht="36">
      <c r="A34" s="219" t="s">
        <v>116</v>
      </c>
      <c r="B34" s="139" t="s">
        <v>117</v>
      </c>
      <c r="C34" s="140" t="s">
        <v>118</v>
      </c>
      <c r="D34" s="167"/>
      <c r="E34" s="160">
        <v>2</v>
      </c>
      <c r="F34" s="141">
        <f>D34*E34</f>
        <v>0</v>
      </c>
      <c r="G34" s="67"/>
      <c r="H34" s="67"/>
    </row>
    <row r="35" spans="1:9" ht="36">
      <c r="A35" s="219"/>
      <c r="B35" s="139" t="s">
        <v>119</v>
      </c>
      <c r="C35" s="142" t="s">
        <v>120</v>
      </c>
      <c r="D35" s="167"/>
      <c r="E35" s="143">
        <v>15</v>
      </c>
      <c r="F35" s="141">
        <f t="shared" ref="F35:F38" si="2">D35*E35</f>
        <v>0</v>
      </c>
      <c r="G35" s="138"/>
      <c r="H35" s="66"/>
    </row>
    <row r="36" spans="1:9" ht="36">
      <c r="A36" s="219"/>
      <c r="B36" s="139" t="s">
        <v>121</v>
      </c>
      <c r="C36" s="142" t="s">
        <v>122</v>
      </c>
      <c r="D36" s="167"/>
      <c r="E36" s="143">
        <v>2</v>
      </c>
      <c r="F36" s="141">
        <f t="shared" si="2"/>
        <v>0</v>
      </c>
      <c r="G36" s="138"/>
      <c r="H36" s="66"/>
    </row>
    <row r="37" spans="1:9" ht="36">
      <c r="A37" s="219"/>
      <c r="B37" s="139" t="s">
        <v>123</v>
      </c>
      <c r="C37" s="142" t="s">
        <v>124</v>
      </c>
      <c r="D37" s="167"/>
      <c r="E37" s="143">
        <v>2</v>
      </c>
      <c r="F37" s="141">
        <f t="shared" si="2"/>
        <v>0</v>
      </c>
      <c r="G37"/>
      <c r="H37" s="66"/>
    </row>
    <row r="38" spans="1:9" ht="36">
      <c r="A38" s="219"/>
      <c r="B38" s="139" t="s">
        <v>125</v>
      </c>
      <c r="C38" s="142" t="s">
        <v>126</v>
      </c>
      <c r="D38" s="167"/>
      <c r="E38" s="160">
        <v>1</v>
      </c>
      <c r="F38" s="141">
        <f t="shared" si="2"/>
        <v>0</v>
      </c>
      <c r="G38" s="138"/>
      <c r="H38" s="66"/>
      <c r="I38" s="56">
        <f>28900/1.1</f>
        <v>26272.727272727272</v>
      </c>
    </row>
    <row r="39" spans="1:9">
      <c r="A39" s="210" t="s">
        <v>127</v>
      </c>
      <c r="B39" s="210"/>
      <c r="C39" s="210"/>
      <c r="D39" s="210"/>
      <c r="E39" s="210"/>
      <c r="F39" s="210"/>
      <c r="G39" s="210"/>
      <c r="H39" s="210"/>
    </row>
    <row r="40" spans="1:9">
      <c r="A40" s="57"/>
      <c r="B40" s="85" t="s">
        <v>128</v>
      </c>
      <c r="C40" s="57"/>
      <c r="D40" s="57"/>
      <c r="E40" s="57"/>
      <c r="F40" s="57"/>
      <c r="G40" s="57"/>
      <c r="H40" s="55"/>
    </row>
    <row r="41" spans="1:9" ht="13.5" customHeight="1">
      <c r="A41" s="57"/>
      <c r="B41" s="57"/>
      <c r="C41" s="57"/>
      <c r="D41" s="57"/>
      <c r="E41" s="121" t="s">
        <v>113</v>
      </c>
      <c r="F41" s="162" t="s">
        <v>129</v>
      </c>
      <c r="G41" s="162" t="s">
        <v>130</v>
      </c>
      <c r="H41" s="162" t="s">
        <v>108</v>
      </c>
    </row>
    <row r="42" spans="1:9">
      <c r="E42" s="168"/>
      <c r="F42" s="162">
        <v>20</v>
      </c>
      <c r="G42" s="162">
        <v>3</v>
      </c>
      <c r="H42" s="153">
        <f>E42*F42*G42</f>
        <v>0</v>
      </c>
    </row>
    <row r="43" spans="1:9">
      <c r="H43" s="55"/>
    </row>
    <row r="50" spans="3:11">
      <c r="K50"/>
    </row>
    <row r="52" spans="3:11">
      <c r="C52"/>
    </row>
  </sheetData>
  <mergeCells count="22">
    <mergeCell ref="A1:H1"/>
    <mergeCell ref="A16:H16"/>
    <mergeCell ref="A17:B17"/>
    <mergeCell ref="E17:F17"/>
    <mergeCell ref="A21:H21"/>
    <mergeCell ref="E18:F18"/>
    <mergeCell ref="E19:F19"/>
    <mergeCell ref="A2:H2"/>
    <mergeCell ref="A3:H3"/>
    <mergeCell ref="A5:H5"/>
    <mergeCell ref="A6:H6"/>
    <mergeCell ref="A9:A11"/>
    <mergeCell ref="A12:A14"/>
    <mergeCell ref="A7:B7"/>
    <mergeCell ref="A39:H39"/>
    <mergeCell ref="A22:H22"/>
    <mergeCell ref="A27:H27"/>
    <mergeCell ref="A29:A30"/>
    <mergeCell ref="A24:A25"/>
    <mergeCell ref="A32:H32"/>
    <mergeCell ref="G28:H28"/>
    <mergeCell ref="A34:A38"/>
  </mergeCells>
  <phoneticPr fontId="30" type="noConversion"/>
  <pageMargins left="0.69972223043441772" right="0.69972223043441772" top="0.75" bottom="0.75" header="0.30000001192092896" footer="0.30000001192092896"/>
  <pageSetup paperSize="9" scale="90" fitToHeight="0" orientation="landscape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원가계산서</vt:lpstr>
      <vt:lpstr>산출내역서</vt:lpstr>
      <vt:lpstr>세부 산출근거</vt:lpstr>
      <vt:lpstr>산출내역서!Print_Area</vt:lpstr>
      <vt:lpstr>'세부 산출근거'!Print_Area</vt:lpstr>
      <vt:lpstr>원가계산서!Print_Area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kookje</cp:lastModifiedBy>
  <cp:revision>66</cp:revision>
  <dcterms:created xsi:type="dcterms:W3CDTF">2020-03-17T07:54:55Z</dcterms:created>
  <dcterms:modified xsi:type="dcterms:W3CDTF">2023-04-05T06:09:32Z</dcterms:modified>
  <cp:category/>
  <cp:contentStatus/>
</cp:coreProperties>
</file>